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AS PERIKANAN\"/>
    </mc:Choice>
  </mc:AlternateContent>
  <xr:revisionPtr revIDLastSave="0" documentId="8_{13B2EE9F-952F-4943-9FED-7DA5C031D3FF}" xr6:coauthVersionLast="47" xr6:coauthVersionMax="47" xr10:uidLastSave="{00000000-0000-0000-0000-000000000000}"/>
  <bookViews>
    <workbookView xWindow="-120" yWindow="-120" windowWidth="20640" windowHeight="11040" xr2:uid="{090BF713-0186-48FE-BD26-3D6650325206}"/>
  </bookViews>
  <sheets>
    <sheet name="pro&amp;nilai prknnn tmbak mnrt bl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J19" i="1" s="1"/>
  <c r="K7" i="1"/>
  <c r="L7" i="1"/>
  <c r="M7" i="1"/>
  <c r="N7" i="1"/>
  <c r="G8" i="1"/>
  <c r="H8" i="1"/>
  <c r="I8" i="1"/>
  <c r="J8" i="1"/>
  <c r="K8" i="1"/>
  <c r="L8" i="1"/>
  <c r="M8" i="1"/>
  <c r="N8" i="1"/>
  <c r="G9" i="1"/>
  <c r="H9" i="1"/>
  <c r="I9" i="1"/>
  <c r="J9" i="1"/>
  <c r="K9" i="1"/>
  <c r="L9" i="1"/>
  <c r="M9" i="1"/>
  <c r="N9" i="1"/>
  <c r="G10" i="1"/>
  <c r="H10" i="1"/>
  <c r="I10" i="1"/>
  <c r="J10" i="1"/>
  <c r="K10" i="1"/>
  <c r="L10" i="1"/>
  <c r="M10" i="1"/>
  <c r="N10" i="1"/>
  <c r="G11" i="1"/>
  <c r="H11" i="1"/>
  <c r="I11" i="1"/>
  <c r="J11" i="1"/>
  <c r="K11" i="1"/>
  <c r="L11" i="1"/>
  <c r="M11" i="1"/>
  <c r="N11" i="1"/>
  <c r="G12" i="1"/>
  <c r="H12" i="1"/>
  <c r="I12" i="1"/>
  <c r="J12" i="1"/>
  <c r="K12" i="1"/>
  <c r="L12" i="1"/>
  <c r="M12" i="1"/>
  <c r="N12" i="1"/>
  <c r="G13" i="1"/>
  <c r="H13" i="1"/>
  <c r="I13" i="1"/>
  <c r="J13" i="1"/>
  <c r="K13" i="1"/>
  <c r="L13" i="1"/>
  <c r="M13" i="1"/>
  <c r="N13" i="1"/>
  <c r="G14" i="1"/>
  <c r="H14" i="1"/>
  <c r="I14" i="1"/>
  <c r="J14" i="1"/>
  <c r="K14" i="1"/>
  <c r="L14" i="1"/>
  <c r="M14" i="1"/>
  <c r="N14" i="1"/>
  <c r="G15" i="1"/>
  <c r="H15" i="1"/>
  <c r="I15" i="1"/>
  <c r="J15" i="1"/>
  <c r="K15" i="1"/>
  <c r="L15" i="1"/>
  <c r="M15" i="1"/>
  <c r="N15" i="1"/>
  <c r="G16" i="1"/>
  <c r="H16" i="1"/>
  <c r="I16" i="1"/>
  <c r="J16" i="1"/>
  <c r="N16" i="1" s="1"/>
  <c r="K16" i="1"/>
  <c r="L16" i="1"/>
  <c r="G17" i="1"/>
  <c r="N17" i="1" s="1"/>
  <c r="H17" i="1"/>
  <c r="I17" i="1"/>
  <c r="J17" i="1"/>
  <c r="K17" i="1"/>
  <c r="K19" i="1" s="1"/>
  <c r="L17" i="1"/>
  <c r="G18" i="1"/>
  <c r="N18" i="1" s="1"/>
  <c r="H18" i="1"/>
  <c r="H19" i="1" s="1"/>
  <c r="I18" i="1"/>
  <c r="J18" i="1"/>
  <c r="K18" i="1"/>
  <c r="L18" i="1"/>
  <c r="L19" i="1" s="1"/>
  <c r="I19" i="1"/>
  <c r="M19" i="1"/>
  <c r="I20" i="1"/>
  <c r="J20" i="1"/>
  <c r="K20" i="1"/>
  <c r="L20" i="1"/>
  <c r="M20" i="1"/>
  <c r="B31" i="1"/>
  <c r="C31" i="1"/>
  <c r="B32" i="1"/>
  <c r="C32" i="1"/>
  <c r="C35" i="1" s="1"/>
  <c r="B33" i="1"/>
  <c r="C33" i="1"/>
  <c r="B34" i="1"/>
  <c r="C34" i="1"/>
  <c r="B35" i="1"/>
  <c r="N19" i="1" l="1"/>
  <c r="G19" i="1"/>
</calcChain>
</file>

<file path=xl/sharedStrings.xml><?xml version="1.0" encoding="utf-8"?>
<sst xmlns="http://schemas.openxmlformats.org/spreadsheetml/2006/main" count="55" uniqueCount="38">
  <si>
    <t>Jumlah</t>
  </si>
  <si>
    <t>TW IV</t>
  </si>
  <si>
    <t>TW III</t>
  </si>
  <si>
    <t>TW II</t>
  </si>
  <si>
    <t>TW I</t>
  </si>
  <si>
    <t>Nilai Produksi           (Ribu Rupiah)</t>
  </si>
  <si>
    <t>Banyaknya Produksi (Kg)</t>
  </si>
  <si>
    <t>Sumber: Dinas Perikanan Kab.Brebes</t>
  </si>
  <si>
    <t>Rp</t>
  </si>
  <si>
    <t>udang Vaname sederhana</t>
  </si>
  <si>
    <t>Bandeng</t>
  </si>
  <si>
    <t>Harga</t>
  </si>
  <si>
    <t>Jumlah 2022</t>
  </si>
  <si>
    <t>12. DESEMBER</t>
  </si>
  <si>
    <t>11. NOVEMBER</t>
  </si>
  <si>
    <t>10. OKTOBER</t>
  </si>
  <si>
    <t>09. SEPTEMBER</t>
  </si>
  <si>
    <t>08. AGUSTUS</t>
  </si>
  <si>
    <t>07. JULI</t>
  </si>
  <si>
    <t>06. JUNI</t>
  </si>
  <si>
    <t>05. MEI</t>
  </si>
  <si>
    <t>04. APRIL</t>
  </si>
  <si>
    <t>03. MARET</t>
  </si>
  <si>
    <t>02. FEBRUARI</t>
  </si>
  <si>
    <t>01. JANUARI</t>
  </si>
  <si>
    <t>Kepiting Bakau</t>
  </si>
  <si>
    <t>Nilai Air Payau</t>
  </si>
  <si>
    <t>Rumput laut</t>
  </si>
  <si>
    <t>Udang Windu</t>
  </si>
  <si>
    <t>udang Vaname Intensif</t>
  </si>
  <si>
    <t>Udang Vaname sederhana</t>
  </si>
  <si>
    <t>3</t>
  </si>
  <si>
    <t>2</t>
  </si>
  <si>
    <t>1</t>
  </si>
  <si>
    <t>Bulan</t>
  </si>
  <si>
    <t>Menurut Bulan di Kabupaten Brebes Tahun 2022</t>
  </si>
  <si>
    <t>Banyaknya Produksi dan Nilai Produksi Hasil Perikanan Tambak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</si>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</sst>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i/>
      <sz val="10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9">
    <xf numFmtId="0" fontId="0" fillId="0" borderId="0" xfId="0"/>
    <xf numFmtId="164" fontId="3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164" fontId="7" fillId="0" borderId="1" xfId="3" applyFont="1" applyFill="1" applyBorder="1" applyAlignment="1">
      <alignment horizontal="right"/>
    </xf>
    <xf numFmtId="164" fontId="8" fillId="0" borderId="2" xfId="3" applyFont="1" applyFill="1" applyBorder="1"/>
    <xf numFmtId="0" fontId="9" fillId="0" borderId="3" xfId="0" applyFont="1" applyBorder="1" applyAlignment="1">
      <alignment horizontal="right"/>
    </xf>
    <xf numFmtId="0" fontId="10" fillId="0" borderId="0" xfId="0" applyFont="1"/>
    <xf numFmtId="166" fontId="8" fillId="0" borderId="4" xfId="4" applyNumberFormat="1" applyFont="1" applyFill="1" applyBorder="1"/>
    <xf numFmtId="164" fontId="7" fillId="0" borderId="5" xfId="3" applyFont="1" applyFill="1" applyBorder="1" applyAlignment="1">
      <alignment horizontal="right"/>
    </xf>
    <xf numFmtId="164" fontId="3" fillId="0" borderId="0" xfId="2" applyFont="1" applyFill="1" applyBorder="1"/>
    <xf numFmtId="164" fontId="11" fillId="0" borderId="0" xfId="2" applyFont="1" applyFill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166" fontId="3" fillId="0" borderId="0" xfId="0" applyNumberFormat="1" applyFont="1"/>
    <xf numFmtId="166" fontId="14" fillId="0" borderId="0" xfId="1" applyNumberFormat="1" applyFont="1" applyFill="1" applyBorder="1"/>
    <xf numFmtId="164" fontId="7" fillId="0" borderId="4" xfId="2" applyFont="1" applyBorder="1"/>
    <xf numFmtId="164" fontId="4" fillId="0" borderId="0" xfId="2" applyFont="1" applyFill="1" applyBorder="1"/>
    <xf numFmtId="164" fontId="14" fillId="0" borderId="0" xfId="2" applyFont="1" applyFill="1" applyBorder="1"/>
    <xf numFmtId="0" fontId="14" fillId="0" borderId="0" xfId="0" applyFont="1"/>
    <xf numFmtId="164" fontId="6" fillId="0" borderId="2" xfId="2" applyFont="1" applyBorder="1"/>
    <xf numFmtId="164" fontId="9" fillId="2" borderId="6" xfId="2" applyFont="1" applyFill="1" applyBorder="1" applyAlignment="1">
      <alignment horizontal="right"/>
    </xf>
    <xf numFmtId="0" fontId="9" fillId="0" borderId="3" xfId="0" applyFont="1" applyBorder="1"/>
    <xf numFmtId="164" fontId="6" fillId="0" borderId="5" xfId="2" applyFont="1" applyBorder="1"/>
    <xf numFmtId="164" fontId="6" fillId="0" borderId="7" xfId="2" applyFont="1" applyBorder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2" borderId="8" xfId="0" quotePrefix="1" applyFont="1" applyFill="1" applyBorder="1" applyAlignment="1">
      <alignment horizontal="center"/>
    </xf>
    <xf numFmtId="0" fontId="7" fillId="2" borderId="4" xfId="0" quotePrefix="1" applyFont="1" applyFill="1" applyBorder="1" applyAlignment="1">
      <alignment horizontal="center"/>
    </xf>
    <xf numFmtId="0" fontId="7" fillId="2" borderId="3" xfId="0" quotePrefix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5">
    <cellStyle name="Comma" xfId="1" builtinId="3"/>
    <cellStyle name="Comma [0]" xfId="2" builtinId="6"/>
    <cellStyle name="Comma [0] 2" xfId="3" xr:uid="{5F7C3626-FF7A-4461-A68F-F99E498901E5}"/>
    <cellStyle name="Comma 2" xfId="4" xr:uid="{D1C74E21-4073-4EC7-8212-0FD058899E2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\AppData\Local\Microsoft\Windows\INetCache\IE\BP1HKDI0\2022-Data%20Produksi%202022\1.%20DATA%20SATU%20LINK%20(EST)%202022%20fi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mlah RTP 2022"/>
      <sheetName val="DAFTAR STOR DATA"/>
      <sheetName val="PAYAU GEDE"/>
      <sheetName val="TAWAR GEDE"/>
      <sheetName val="PEMBENIHAN TAWAR"/>
      <sheetName val="PEMBENIHAN PAYAU"/>
      <sheetName val="PEMBENIHAN HIAS"/>
      <sheetName val="PEMBESARAN HIAS"/>
      <sheetName val="MB TIWI"/>
      <sheetName val="PERSEBARAN IKAN PAYAU 2021"/>
      <sheetName val="IKAN TAWAR 2022"/>
      <sheetName val="PERSEBARAN IKAN TAWAR 2021"/>
      <sheetName val="DATA KHUSU RL 2022"/>
      <sheetName val="DATA KHUSU RL (MURNI)"/>
      <sheetName val="PERSEBARAN IKAN PAYAU 2022 (2)"/>
      <sheetName val="PERSEBARAN IKAN TAWAR 2022 (2)"/>
      <sheetName val="PESEBARAN KOMODITAS"/>
      <sheetName val="IKAN PAYAU JANUARI 2022 (1)"/>
      <sheetName val="IKAN PAYAU FEBUARI 2022 (2)"/>
      <sheetName val="IKAN PAYAU MARET 2022 (3)"/>
      <sheetName val="IKAN PAYAU APRIL 2022"/>
      <sheetName val="IKAN PAYAU MEI 2022"/>
      <sheetName val="IKAN PAYAU JUNI 2022"/>
      <sheetName val="IKAN PAYAU JULI 2022"/>
      <sheetName val="IKAN PAYAU AGUSTUS 2022"/>
      <sheetName val="IKAN PAYAU SEPT 2022 "/>
      <sheetName val="IKAN PAYAU Okt 2022"/>
      <sheetName val="IKAN PAYAU Nop 2022"/>
      <sheetName val="IKAN PAYAU Des 2022"/>
      <sheetName val="LUAS SUPLAI PAYAU JUNI 2022"/>
      <sheetName val="LUAS SUPLAI MARET PAYAU 2021"/>
      <sheetName val="REKAP TW 1-4 PAYAU 2022"/>
      <sheetName val="PERKECAMATAN PAYAU"/>
      <sheetName val="IKAN TAWAR JANUARI 2022 (1)"/>
      <sheetName val="IKAN TAWAR FEBUARI 2022 (2)"/>
      <sheetName val="IKAN TAWAR MARET 2022 (3)"/>
      <sheetName val="IKAN TAWAR APRIL 2022"/>
      <sheetName val="IKAN TAWAR MEI 2022"/>
      <sheetName val="IKAN TAWAR JUNI 2022"/>
      <sheetName val="IKAN TAWAR JULI 2022 "/>
      <sheetName val="IKAN TAWAR AGUSTUS 2022"/>
      <sheetName val="IKAN TAWAR SEPT 2022"/>
      <sheetName val="IKAN TAWAR Oktober 2022"/>
      <sheetName val="IKAN TAWAR Nop 2022 "/>
      <sheetName val="IKAN TAWAR DES 2022"/>
      <sheetName val="LUAS SUPLAY JUNI TAWAR 2022"/>
      <sheetName val="LUAS SUPLAI MARET TAWAR 2021"/>
      <sheetName val="REKAP TW I-4 TAWAR 2022"/>
      <sheetName val="LAPORAN AKHIR GLOBAL"/>
      <sheetName val="REKAP TW 1 PEMBINHAN IKAN TAWAR"/>
      <sheetName val="REKAP TW 1 PEMBESARAN IKAN HIAS"/>
      <sheetName val="PERKECAMATAN TAWAR"/>
      <sheetName val="BAHAN RAPAT 19 07 22"/>
      <sheetName val="DATA PUSAT 2021"/>
      <sheetName val="PERMINTAAN PAK KABID"/>
      <sheetName val="DRAF PENCAIRAN HONOR"/>
      <sheetName val="DATA PERMINTAAN BPS"/>
      <sheetName val="DATA KHUSU RL (MURNI)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7">
          <cell r="N7">
            <v>487320</v>
          </cell>
          <cell r="O7">
            <v>489620</v>
          </cell>
          <cell r="P7">
            <v>503780</v>
          </cell>
        </row>
        <row r="8">
          <cell r="N8">
            <v>394575</v>
          </cell>
          <cell r="O8">
            <v>407300</v>
          </cell>
          <cell r="P8">
            <v>404950</v>
          </cell>
        </row>
        <row r="9">
          <cell r="N9">
            <v>71049</v>
          </cell>
          <cell r="O9">
            <v>97685</v>
          </cell>
          <cell r="P9">
            <v>108185</v>
          </cell>
        </row>
        <row r="10">
          <cell r="N10">
            <v>14410</v>
          </cell>
          <cell r="O10">
            <v>13810</v>
          </cell>
          <cell r="P10">
            <v>15175</v>
          </cell>
        </row>
        <row r="11">
          <cell r="N11">
            <v>7043300</v>
          </cell>
          <cell r="O11">
            <v>6931000</v>
          </cell>
          <cell r="P11">
            <v>6534800</v>
          </cell>
        </row>
        <row r="12">
          <cell r="N12">
            <v>156000</v>
          </cell>
          <cell r="O12">
            <v>125400</v>
          </cell>
          <cell r="P12">
            <v>152000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4838A-529C-4202-959F-98CA60816AFB}">
  <dimension ref="A1:N35"/>
  <sheetViews>
    <sheetView tabSelected="1" zoomScale="80" zoomScaleNormal="80" workbookViewId="0">
      <selection activeCell="A2" sqref="A2:C2"/>
    </sheetView>
  </sheetViews>
  <sheetFormatPr defaultColWidth="9" defaultRowHeight="15" x14ac:dyDescent="0.25"/>
  <cols>
    <col min="1" max="1" width="27.7109375" customWidth="1"/>
    <col min="2" max="3" width="25.42578125" customWidth="1"/>
    <col min="6" max="6" width="14.5703125" bestFit="1" customWidth="1"/>
    <col min="7" max="7" width="20.28515625" bestFit="1" customWidth="1"/>
    <col min="8" max="8" width="20.140625" bestFit="1" customWidth="1"/>
    <col min="9" max="12" width="18.85546875" bestFit="1" customWidth="1"/>
    <col min="13" max="13" width="15.5703125" bestFit="1" customWidth="1"/>
    <col min="14" max="14" width="19.5703125" bestFit="1" customWidth="1"/>
  </cols>
  <sheetData>
    <row r="1" spans="1:14" ht="15.75" x14ac:dyDescent="0.25">
      <c r="A1" s="38" t="s">
        <v>37</v>
      </c>
      <c r="B1" s="38"/>
      <c r="C1" s="38"/>
      <c r="D1" s="7"/>
    </row>
    <row r="2" spans="1:14" ht="15.75" x14ac:dyDescent="0.25">
      <c r="A2" s="38" t="s">
        <v>36</v>
      </c>
      <c r="B2" s="38"/>
      <c r="C2" s="38"/>
      <c r="D2" s="7"/>
    </row>
    <row r="3" spans="1:14" ht="15.75" x14ac:dyDescent="0.25">
      <c r="A3" s="38" t="s">
        <v>35</v>
      </c>
      <c r="B3" s="38"/>
      <c r="C3" s="38"/>
      <c r="D3" s="7"/>
    </row>
    <row r="4" spans="1:14" ht="15.75" thickBot="1" x14ac:dyDescent="0.3">
      <c r="A4" s="7"/>
      <c r="B4" s="7"/>
      <c r="C4" s="7"/>
      <c r="D4" s="7"/>
    </row>
    <row r="5" spans="1:14" ht="32.25" thickBot="1" x14ac:dyDescent="0.3">
      <c r="A5" s="37" t="s">
        <v>34</v>
      </c>
      <c r="B5" s="36" t="s">
        <v>6</v>
      </c>
      <c r="C5" s="36" t="s">
        <v>5</v>
      </c>
      <c r="D5" s="7"/>
    </row>
    <row r="6" spans="1:14" ht="16.5" thickBot="1" x14ac:dyDescent="0.3">
      <c r="A6" s="35" t="s">
        <v>33</v>
      </c>
      <c r="B6" s="34" t="s">
        <v>32</v>
      </c>
      <c r="C6" s="33" t="s">
        <v>31</v>
      </c>
      <c r="D6" s="7"/>
      <c r="F6" s="5"/>
      <c r="G6" s="32" t="s">
        <v>10</v>
      </c>
      <c r="H6" s="31" t="s">
        <v>30</v>
      </c>
      <c r="I6" s="31" t="s">
        <v>29</v>
      </c>
      <c r="J6" s="31" t="s">
        <v>28</v>
      </c>
      <c r="K6" s="31" t="s">
        <v>27</v>
      </c>
      <c r="L6" s="31" t="s">
        <v>26</v>
      </c>
      <c r="M6" s="31" t="s">
        <v>25</v>
      </c>
      <c r="N6" s="31" t="s">
        <v>0</v>
      </c>
    </row>
    <row r="7" spans="1:14" ht="16.5" thickBot="1" x14ac:dyDescent="0.3">
      <c r="A7" s="28" t="s">
        <v>24</v>
      </c>
      <c r="B7" s="27">
        <v>5262036</v>
      </c>
      <c r="C7" s="26">
        <v>47705879</v>
      </c>
      <c r="D7" s="7"/>
      <c r="F7" s="25" t="s">
        <v>24</v>
      </c>
      <c r="G7" s="21">
        <f>475180*G21</f>
        <v>8553240000</v>
      </c>
      <c r="H7" s="21">
        <f>437125*H21</f>
        <v>21856250000</v>
      </c>
      <c r="I7" s="3">
        <f>59805*I21</f>
        <v>4485375000</v>
      </c>
      <c r="J7" s="3">
        <f>47310*J21</f>
        <v>3311700000</v>
      </c>
      <c r="K7" s="3">
        <f>3966074*K21</f>
        <v>3966074000</v>
      </c>
      <c r="L7" s="3">
        <f>276502*L21</f>
        <v>5530040000</v>
      </c>
      <c r="M7" s="3">
        <f>40*M21</f>
        <v>3200000</v>
      </c>
      <c r="N7" s="20">
        <f>SUM(G7:M7)</f>
        <v>47705879000</v>
      </c>
    </row>
    <row r="8" spans="1:14" ht="16.5" thickBot="1" x14ac:dyDescent="0.3">
      <c r="A8" s="28" t="s">
        <v>23</v>
      </c>
      <c r="B8" s="27">
        <v>5042933</v>
      </c>
      <c r="C8" s="26">
        <v>50729105</v>
      </c>
      <c r="D8" s="7"/>
      <c r="F8" s="25" t="s">
        <v>23</v>
      </c>
      <c r="G8" s="21">
        <f>453880*G21</f>
        <v>8169840000</v>
      </c>
      <c r="H8" s="21">
        <f>495310*H21</f>
        <v>24765500000</v>
      </c>
      <c r="I8" s="3">
        <f>55903*I21</f>
        <v>4192725000</v>
      </c>
      <c r="J8" s="3">
        <f>66320*J21</f>
        <v>4642400000</v>
      </c>
      <c r="K8" s="3">
        <f>3709040*K21</f>
        <v>3709040000</v>
      </c>
      <c r="L8" s="3">
        <f>262480*L21</f>
        <v>5249600000</v>
      </c>
      <c r="M8" s="3">
        <f>0*M21</f>
        <v>0</v>
      </c>
      <c r="N8" s="20">
        <f>SUM(G8:M8)</f>
        <v>50729105000</v>
      </c>
    </row>
    <row r="9" spans="1:14" ht="16.5" thickBot="1" x14ac:dyDescent="0.3">
      <c r="A9" s="28" t="s">
        <v>22</v>
      </c>
      <c r="B9" s="27">
        <v>5186047</v>
      </c>
      <c r="C9" s="26">
        <v>48806372</v>
      </c>
      <c r="D9" s="7"/>
      <c r="F9" s="25" t="s">
        <v>22</v>
      </c>
      <c r="G9" s="21">
        <f>516308*G21</f>
        <v>9293544000</v>
      </c>
      <c r="H9" s="21">
        <f>419251*H21</f>
        <v>20962550000</v>
      </c>
      <c r="I9" s="3">
        <f>58309*I21</f>
        <v>4373175000</v>
      </c>
      <c r="J9" s="3">
        <f>78400*J21</f>
        <v>5488000000</v>
      </c>
      <c r="K9" s="3">
        <f>3873203*K21</f>
        <v>3873203000</v>
      </c>
      <c r="L9" s="3">
        <f>240503*L21</f>
        <v>4810060000</v>
      </c>
      <c r="M9" s="3">
        <f>73*M21</f>
        <v>5840000</v>
      </c>
      <c r="N9" s="20">
        <f>SUM(G9:M9)</f>
        <v>48806372000</v>
      </c>
    </row>
    <row r="10" spans="1:14" ht="16.5" thickBot="1" x14ac:dyDescent="0.3">
      <c r="A10" s="28" t="s">
        <v>21</v>
      </c>
      <c r="B10" s="27">
        <v>5567221</v>
      </c>
      <c r="C10" s="30">
        <v>58828027</v>
      </c>
      <c r="D10" s="7"/>
      <c r="F10" s="25" t="s">
        <v>21</v>
      </c>
      <c r="G10" s="21">
        <f>560800*G21</f>
        <v>10094400000</v>
      </c>
      <c r="H10" s="21">
        <f>590300*H21</f>
        <v>29515000000</v>
      </c>
      <c r="I10" s="3">
        <f>55958*I21</f>
        <v>4196850000</v>
      </c>
      <c r="J10" s="3">
        <f>73200*J21</f>
        <v>5124000000</v>
      </c>
      <c r="K10" s="3">
        <f>3991657*K21</f>
        <v>3991657000</v>
      </c>
      <c r="L10" s="3">
        <f>295306*L21</f>
        <v>5906120000</v>
      </c>
      <c r="M10" s="3">
        <f>0*M21</f>
        <v>0</v>
      </c>
      <c r="N10" s="20">
        <f>SUM(G10:M10)</f>
        <v>58828027000</v>
      </c>
    </row>
    <row r="11" spans="1:14" ht="16.5" thickBot="1" x14ac:dyDescent="0.3">
      <c r="A11" s="28" t="s">
        <v>20</v>
      </c>
      <c r="B11" s="27">
        <v>3372296</v>
      </c>
      <c r="C11" s="29">
        <v>29160858</v>
      </c>
      <c r="D11" s="7"/>
      <c r="F11" s="25" t="s">
        <v>20</v>
      </c>
      <c r="G11" s="21">
        <f>39764*G21</f>
        <v>715752000</v>
      </c>
      <c r="H11" s="21">
        <f>329725*H21</f>
        <v>16486250000</v>
      </c>
      <c r="I11" s="3">
        <f>49376*I21</f>
        <v>3703200000</v>
      </c>
      <c r="J11" s="3">
        <f>39875*J21</f>
        <v>2791250000</v>
      </c>
      <c r="K11" s="3">
        <f>2783646*K21</f>
        <v>2783646000</v>
      </c>
      <c r="L11" s="3">
        <f>128534*L21</f>
        <v>2570680000</v>
      </c>
      <c r="M11" s="3">
        <f>1376*M21</f>
        <v>110080000</v>
      </c>
      <c r="N11" s="20">
        <f>SUM(G11:M11)</f>
        <v>29160858000</v>
      </c>
    </row>
    <row r="12" spans="1:14" ht="16.5" thickBot="1" x14ac:dyDescent="0.3">
      <c r="A12" s="28" t="s">
        <v>19</v>
      </c>
      <c r="B12" s="27">
        <v>3613014</v>
      </c>
      <c r="C12" s="29">
        <v>35050304</v>
      </c>
      <c r="D12" s="7"/>
      <c r="F12" s="25" t="s">
        <v>19</v>
      </c>
      <c r="G12" s="21">
        <f>382396*G21</f>
        <v>6883128000</v>
      </c>
      <c r="H12" s="21">
        <f>340500*H21</f>
        <v>17025000000</v>
      </c>
      <c r="I12" s="3">
        <f>49500*I21</f>
        <v>3712500000</v>
      </c>
      <c r="J12" s="3">
        <f>35985*J21</f>
        <v>2518950000</v>
      </c>
      <c r="K12" s="3">
        <f>2693786*K21</f>
        <v>2693786000</v>
      </c>
      <c r="L12" s="3">
        <f>110847*L21</f>
        <v>2216940000</v>
      </c>
      <c r="M12" s="3">
        <f>0*M21</f>
        <v>0</v>
      </c>
      <c r="N12" s="20">
        <f>SUM(G12:M12)</f>
        <v>35050304000</v>
      </c>
    </row>
    <row r="13" spans="1:14" ht="16.5" thickBot="1" x14ac:dyDescent="0.3">
      <c r="A13" s="28" t="s">
        <v>18</v>
      </c>
      <c r="B13" s="27">
        <v>7503815</v>
      </c>
      <c r="C13" s="29">
        <v>28940390</v>
      </c>
      <c r="D13" s="7"/>
      <c r="F13" s="25" t="s">
        <v>18</v>
      </c>
      <c r="G13" s="21">
        <f>286780*G21</f>
        <v>5162040000</v>
      </c>
      <c r="H13" s="21">
        <f>221425*H21</f>
        <v>11071250000</v>
      </c>
      <c r="I13" s="23">
        <f>42560*I21</f>
        <v>3192000000</v>
      </c>
      <c r="J13" s="23">
        <f>5850*J21</f>
        <v>409500000</v>
      </c>
      <c r="K13" s="23">
        <f>6833600*K21</f>
        <v>6833600000</v>
      </c>
      <c r="L13" s="23">
        <f>113600*L21</f>
        <v>2272000000</v>
      </c>
      <c r="M13" s="23">
        <f>0*M21</f>
        <v>0</v>
      </c>
      <c r="N13" s="20">
        <f>SUM(G13:M13)</f>
        <v>28940390000</v>
      </c>
    </row>
    <row r="14" spans="1:14" ht="16.5" thickBot="1" x14ac:dyDescent="0.3">
      <c r="A14" s="28" t="s">
        <v>17</v>
      </c>
      <c r="B14" s="27">
        <v>7268094</v>
      </c>
      <c r="C14" s="29">
        <v>21413020</v>
      </c>
      <c r="D14" s="7"/>
      <c r="F14" s="25" t="s">
        <v>17</v>
      </c>
      <c r="G14" s="24">
        <f>309440*G21</f>
        <v>5569920000</v>
      </c>
      <c r="H14" s="24">
        <f>86500*H21</f>
        <v>4325000000</v>
      </c>
      <c r="I14" s="23">
        <f>24664*I21</f>
        <v>1849800000</v>
      </c>
      <c r="J14" s="23">
        <f>5310*J21</f>
        <v>371700000</v>
      </c>
      <c r="K14" s="23">
        <f>6713000*K21</f>
        <v>6713000000</v>
      </c>
      <c r="L14" s="23">
        <f>129180*L21</f>
        <v>2583600000</v>
      </c>
      <c r="M14" s="23">
        <f>0*M21</f>
        <v>0</v>
      </c>
      <c r="N14" s="15">
        <f>SUM(G14:M14)</f>
        <v>21413020000</v>
      </c>
    </row>
    <row r="15" spans="1:14" ht="16.5" thickBot="1" x14ac:dyDescent="0.3">
      <c r="A15" s="28" t="s">
        <v>16</v>
      </c>
      <c r="B15" s="27">
        <v>8220025</v>
      </c>
      <c r="C15" s="29">
        <v>63950648</v>
      </c>
      <c r="D15" s="7"/>
      <c r="F15" s="25" t="s">
        <v>16</v>
      </c>
      <c r="G15" s="24">
        <f>489036*G21</f>
        <v>8802648000</v>
      </c>
      <c r="H15" s="24">
        <f>887825*H21</f>
        <v>44391250000</v>
      </c>
      <c r="I15" s="23">
        <f>26054*I21</f>
        <v>1954050000</v>
      </c>
      <c r="J15" s="23">
        <f>4710*J21</f>
        <v>329700000</v>
      </c>
      <c r="K15" s="23">
        <f>6725000*K21</f>
        <v>6725000000</v>
      </c>
      <c r="L15" s="23">
        <f>87400*L21</f>
        <v>1748000000</v>
      </c>
      <c r="M15" s="23">
        <f>0*M21</f>
        <v>0</v>
      </c>
      <c r="N15" s="15">
        <f>SUM(G15:M15)</f>
        <v>63950648000</v>
      </c>
    </row>
    <row r="16" spans="1:14" ht="16.5" thickBot="1" x14ac:dyDescent="0.3">
      <c r="A16" s="28" t="s">
        <v>15</v>
      </c>
      <c r="B16" s="27">
        <v>8166654</v>
      </c>
      <c r="C16" s="29">
        <v>45001185</v>
      </c>
      <c r="D16" s="7"/>
      <c r="F16" s="25" t="s">
        <v>15</v>
      </c>
      <c r="G16" s="24">
        <f>'[1]REKAP TW 1-4 PAYAU 2022'!$N$7</f>
        <v>487320</v>
      </c>
      <c r="H16" s="24">
        <f>'[1]REKAP TW 1-4 PAYAU 2022'!$N$8</f>
        <v>394575</v>
      </c>
      <c r="I16" s="23">
        <f>'[1]REKAP TW 1-4 PAYAU 2022'!$N$9</f>
        <v>71049</v>
      </c>
      <c r="J16" s="23">
        <f>'[1]REKAP TW 1-4 PAYAU 2022'!$N$10</f>
        <v>14410</v>
      </c>
      <c r="K16" s="23">
        <f>'[1]REKAP TW 1-4 PAYAU 2022'!$N$11</f>
        <v>7043300</v>
      </c>
      <c r="L16" s="23">
        <f>'[1]REKAP TW 1-4 PAYAU 2022'!$N$12</f>
        <v>156000</v>
      </c>
      <c r="M16" s="23"/>
      <c r="N16" s="15">
        <f>SUM(G16:M16)</f>
        <v>8166654</v>
      </c>
    </row>
    <row r="17" spans="1:14" ht="16.5" thickBot="1" x14ac:dyDescent="0.3">
      <c r="A17" s="28" t="s">
        <v>14</v>
      </c>
      <c r="B17" s="27">
        <v>8064815</v>
      </c>
      <c r="C17" s="29">
        <v>46910235</v>
      </c>
      <c r="D17" s="7"/>
      <c r="F17" s="25" t="s">
        <v>14</v>
      </c>
      <c r="G17" s="24">
        <f>'[1]REKAP TW 1-4 PAYAU 2022'!$O$7</f>
        <v>489620</v>
      </c>
      <c r="H17" s="24">
        <f>'[1]REKAP TW 1-4 PAYAU 2022'!$O$8</f>
        <v>407300</v>
      </c>
      <c r="I17" s="23">
        <f>'[1]REKAP TW 1-4 PAYAU 2022'!$O$9</f>
        <v>97685</v>
      </c>
      <c r="J17" s="23">
        <f>'[1]REKAP TW 1-4 PAYAU 2022'!$O$10</f>
        <v>13810</v>
      </c>
      <c r="K17" s="23">
        <f>'[1]REKAP TW 1-4 PAYAU 2022'!$O$11</f>
        <v>6931000</v>
      </c>
      <c r="L17" s="23">
        <f>'[1]REKAP TW 1-4 PAYAU 2022'!$O$12</f>
        <v>125400</v>
      </c>
      <c r="M17" s="23"/>
      <c r="N17" s="15">
        <f>SUM(G17:M17)</f>
        <v>8064815</v>
      </c>
    </row>
    <row r="18" spans="1:14" ht="16.5" thickBot="1" x14ac:dyDescent="0.3">
      <c r="A18" s="28" t="s">
        <v>13</v>
      </c>
      <c r="B18" s="27">
        <v>7718890</v>
      </c>
      <c r="C18" s="26">
        <v>48066465</v>
      </c>
      <c r="D18" s="7"/>
      <c r="F18" s="25" t="s">
        <v>13</v>
      </c>
      <c r="G18" s="24">
        <f>'[1]REKAP TW 1-4 PAYAU 2022'!$P$7</f>
        <v>503780</v>
      </c>
      <c r="H18" s="24">
        <f>'[1]REKAP TW 1-4 PAYAU 2022'!$P$8</f>
        <v>404950</v>
      </c>
      <c r="I18" s="23">
        <f>'[1]REKAP TW 1-4 PAYAU 2022'!$P$9</f>
        <v>108185</v>
      </c>
      <c r="J18" s="23">
        <f>'[1]REKAP TW 1-4 PAYAU 2022'!$P$10</f>
        <v>15175</v>
      </c>
      <c r="K18" s="23">
        <f>'[1]REKAP TW 1-4 PAYAU 2022'!$P$11</f>
        <v>6534800</v>
      </c>
      <c r="L18" s="23">
        <f>'[1]REKAP TW 1-4 PAYAU 2022'!$P$12</f>
        <v>152000</v>
      </c>
      <c r="M18" s="23"/>
      <c r="N18" s="15">
        <f>SUM(G18:M18)</f>
        <v>7718890</v>
      </c>
    </row>
    <row r="19" spans="1:14" ht="16.5" thickBot="1" x14ac:dyDescent="0.3">
      <c r="A19" s="11" t="s">
        <v>12</v>
      </c>
      <c r="B19" s="22">
        <v>74985840</v>
      </c>
      <c r="C19" s="22">
        <v>524562488</v>
      </c>
      <c r="D19" s="7"/>
      <c r="F19" s="5" t="s">
        <v>0</v>
      </c>
      <c r="G19" s="21">
        <f>SUM(G7:G18)</f>
        <v>63245992720</v>
      </c>
      <c r="H19" s="21">
        <f>SUM(H7:H18)</f>
        <v>190399256825</v>
      </c>
      <c r="I19" s="21">
        <f>SUM(I7:I18)</f>
        <v>31659951919</v>
      </c>
      <c r="J19" s="21">
        <f>SUM(J7:J18)</f>
        <v>24987243395</v>
      </c>
      <c r="K19" s="21">
        <f>SUM(K7:K18)</f>
        <v>41309515100</v>
      </c>
      <c r="L19" s="21">
        <f>SUM(L7:L18)</f>
        <v>32887473400</v>
      </c>
      <c r="M19" s="21">
        <f>SUM(M7:M18)</f>
        <v>119120000</v>
      </c>
      <c r="N19" s="20">
        <f>SUM(N7:N18)</f>
        <v>384608553359</v>
      </c>
    </row>
    <row r="20" spans="1:14" ht="16.5" thickBot="1" x14ac:dyDescent="0.3">
      <c r="A20" s="11">
        <v>2021</v>
      </c>
      <c r="B20" s="14">
        <v>71987789</v>
      </c>
      <c r="C20" s="13">
        <v>491365366</v>
      </c>
      <c r="D20" s="7"/>
      <c r="F20" s="19" t="s">
        <v>11</v>
      </c>
      <c r="G20" s="19" t="s">
        <v>10</v>
      </c>
      <c r="H20" s="19" t="s">
        <v>9</v>
      </c>
      <c r="I20" s="19" t="str">
        <f>I6</f>
        <v>udang Vaname Intensif</v>
      </c>
      <c r="J20" s="19" t="str">
        <f>J6</f>
        <v>Udang Windu</v>
      </c>
      <c r="K20" s="19" t="str">
        <f>K6</f>
        <v>Rumput laut</v>
      </c>
      <c r="L20" s="19" t="str">
        <f>L6</f>
        <v>Nilai Air Payau</v>
      </c>
      <c r="M20" s="19" t="str">
        <f>M6</f>
        <v>Kepiting Bakau</v>
      </c>
      <c r="N20" s="18"/>
    </row>
    <row r="21" spans="1:14" ht="16.5" thickBot="1" x14ac:dyDescent="0.3">
      <c r="A21" s="11">
        <v>2020</v>
      </c>
      <c r="B21" s="14">
        <v>69173284</v>
      </c>
      <c r="C21" s="13">
        <v>434540222</v>
      </c>
      <c r="D21" s="7"/>
      <c r="F21" s="17" t="s">
        <v>8</v>
      </c>
      <c r="G21" s="16">
        <v>18000</v>
      </c>
      <c r="H21" s="16">
        <v>50000</v>
      </c>
      <c r="I21" s="15">
        <v>75000</v>
      </c>
      <c r="J21" s="15">
        <v>70000</v>
      </c>
      <c r="K21" s="15">
        <v>1000</v>
      </c>
      <c r="L21" s="15">
        <v>20000</v>
      </c>
      <c r="M21" s="15">
        <v>80000</v>
      </c>
      <c r="N21" s="5"/>
    </row>
    <row r="22" spans="1:14" ht="16.5" thickBot="1" x14ac:dyDescent="0.3">
      <c r="A22" s="11">
        <v>2019</v>
      </c>
      <c r="B22" s="14">
        <v>70302258</v>
      </c>
      <c r="C22" s="13">
        <v>407615301.08399999</v>
      </c>
      <c r="D22" s="7"/>
      <c r="F22" s="12"/>
      <c r="G22" s="8"/>
      <c r="H22" s="8"/>
      <c r="I22" s="12"/>
      <c r="J22" s="12"/>
      <c r="K22" s="12"/>
      <c r="L22" s="12"/>
      <c r="M22" s="12"/>
      <c r="N22" s="12"/>
    </row>
    <row r="23" spans="1:14" ht="16.5" thickBot="1" x14ac:dyDescent="0.3">
      <c r="A23" s="11">
        <v>2018</v>
      </c>
      <c r="B23" s="10">
        <v>75147077</v>
      </c>
      <c r="C23" s="9">
        <v>408430065.03299999</v>
      </c>
      <c r="D23" s="7"/>
      <c r="G23" s="8"/>
      <c r="H23" s="8"/>
    </row>
    <row r="24" spans="1:14" x14ac:dyDescent="0.25">
      <c r="A24" s="7"/>
      <c r="B24" s="7"/>
      <c r="C24" s="7"/>
      <c r="D24" s="7"/>
    </row>
    <row r="25" spans="1:14" x14ac:dyDescent="0.25">
      <c r="A25" s="7"/>
      <c r="B25" s="7"/>
      <c r="C25" s="7"/>
      <c r="D25" s="7"/>
    </row>
    <row r="26" spans="1:14" x14ac:dyDescent="0.25">
      <c r="A26" s="6" t="s">
        <v>7</v>
      </c>
      <c r="B26" s="6"/>
      <c r="C26" s="6"/>
      <c r="D26" s="6"/>
    </row>
    <row r="27" spans="1:14" x14ac:dyDescent="0.25">
      <c r="A27" s="6"/>
      <c r="B27" s="6"/>
      <c r="C27" s="6"/>
      <c r="D27" s="6"/>
    </row>
    <row r="30" spans="1:14" ht="30" x14ac:dyDescent="0.25">
      <c r="A30" s="5"/>
      <c r="B30" s="4" t="s">
        <v>6</v>
      </c>
      <c r="C30" s="4" t="s">
        <v>5</v>
      </c>
    </row>
    <row r="31" spans="1:14" x14ac:dyDescent="0.25">
      <c r="A31" s="2" t="s">
        <v>4</v>
      </c>
      <c r="B31" s="3">
        <f>SUM(B7:B9)</f>
        <v>15491016</v>
      </c>
      <c r="C31" s="3">
        <f>SUM(C7:C9)</f>
        <v>147241356</v>
      </c>
    </row>
    <row r="32" spans="1:14" x14ac:dyDescent="0.25">
      <c r="A32" s="2" t="s">
        <v>3</v>
      </c>
      <c r="B32" s="3">
        <f>SUM(B10:B12)</f>
        <v>12552531</v>
      </c>
      <c r="C32" s="3">
        <f>SUM(C10:C12)</f>
        <v>123039189</v>
      </c>
    </row>
    <row r="33" spans="1:3" x14ac:dyDescent="0.25">
      <c r="A33" s="2" t="s">
        <v>2</v>
      </c>
      <c r="B33" s="3">
        <f>SUM(B13:B15)</f>
        <v>22991934</v>
      </c>
      <c r="C33" s="3">
        <f>SUM(C13:C15)</f>
        <v>114304058</v>
      </c>
    </row>
    <row r="34" spans="1:3" x14ac:dyDescent="0.25">
      <c r="A34" s="2" t="s">
        <v>1</v>
      </c>
      <c r="B34" s="3">
        <f>SUM(B16:B18)</f>
        <v>23950359</v>
      </c>
      <c r="C34" s="3">
        <f>SUM(C16:C18)</f>
        <v>139977885</v>
      </c>
    </row>
    <row r="35" spans="1:3" x14ac:dyDescent="0.25">
      <c r="A35" s="2" t="s">
        <v>0</v>
      </c>
      <c r="B35" s="1">
        <f>SUM(B31:B34)</f>
        <v>74985840</v>
      </c>
      <c r="C35" s="1">
        <f>SUM(C31:C34)</f>
        <v>524562488</v>
      </c>
    </row>
  </sheetData>
  <mergeCells count="5">
    <mergeCell ref="A1:C1"/>
    <mergeCell ref="A2:C2"/>
    <mergeCell ref="A3:C3"/>
    <mergeCell ref="A26:D26"/>
    <mergeCell ref="A27:D27"/>
  </mergeCells>
  <pageMargins left="0.7" right="0.7" top="0.75" bottom="0.75" header="0.3" footer="0.3"/>
  <pageSetup paperSize="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pro&amp;nilai prknnn tmbak mnrt bln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2023-04-27T04:13:52Z</dcterms:created>
  <dcterms:modified xsi:type="dcterms:W3CDTF">2023-04-27T04:14:15Z</dcterms:modified>
</cp:coreProperties>
</file>