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<sst xmlns="http://schemas.openxmlformats.org/spreadsheetml/2006/main" count="47" uniqueCount="37">
  <si>
    <t>Tabel</t>
  </si>
  <si>
    <t>Banyaknya Ternak Yang Dipotong di Luar RPH</t>
  </si>
  <si>
    <t>Di Kabupaten Brebes Tahun 2024</t>
  </si>
  <si>
    <t>Bulan</t>
  </si>
  <si>
    <t>Kuda</t>
  </si>
  <si>
    <t>Sapi</t>
  </si>
  <si>
    <t>Kerbau</t>
  </si>
  <si>
    <t>Kambing</t>
  </si>
  <si>
    <t>Domba</t>
  </si>
  <si>
    <t>Babi</t>
  </si>
  <si>
    <t>Jantan</t>
  </si>
  <si>
    <t>Betina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</si>
  <si>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</si>
  <si>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</si>
  <si>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</si>
  <si>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</si>
  <si>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</si>
  <si>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</si>
  <si>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</si>
  <si>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</si>
  <si>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</si>
  <si>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</si>
  <si>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</si>
  <si>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</si>
  <si>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</si>
  <si>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01. Januari</t>
  </si>
  <si>
    <t>02. Pebruari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</si>
  <si>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</si>
  <si>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</si>
  <si>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</si>
  <si>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</si>
  <si>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</si>
  <si>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</si>
  <si>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</si>
  <si>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</si>
  <si>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Nopember</t>
  </si>
  <si>
    <t>12. Desember</t>
  </si>
</sst>
</file>

<file path=xl/styles.xml><?xml version="1.0" encoding="utf-8"?>
<styleSheet xmlns="http://schemas.openxmlformats.org/spreadsheetml/2006/main">
  <numFmts count="1">
    <numFmt numFmtId="177" formatCode="_(* #,##0_);_(* \(#,##0\);_(* &quot;-&quot;_);_(@_)"/>
  </numFmts>
  <fonts count="7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0" fontId="6" fillId="0" borderId="3" xfId="0" applyFont="1" applyBorder="1"/>
    <xf numFmtId="0" fontId="6" fillId="0" borderId="4" xfId="0" applyFont="1" applyBorder="1"/>
    <xf numFmtId="0" fontId="5" fillId="0" borderId="5" xfId="0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/>
    <xf numFmtId="177" fontId="1" fillId="0" borderId="5" xfId="0" applyNumberFormat="1" applyFont="1" applyBorder="1" applyAlignment="1">
      <alignment horizontal="center" vertical="top"/>
    </xf>
    <xf numFmtId="177" fontId="2" fillId="0" borderId="5" xfId="0" applyNumberFormat="1" applyFont="1" applyBorder="1" applyAlignment="1">
      <alignment horizontal="right"/>
    </xf>
    <xf numFmtId="177" fontId="1" fillId="0" borderId="5" xfId="0" applyNumberFormat="1" applyFont="1" applyBorder="1" applyAlignment="1">
      <alignment horizontal="right" wrapText="1"/>
    </xf>
    <xf numFmtId="177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/>
    <xf numFmtId="177" fontId="4" fillId="0" borderId="5" xfId="0" applyNumberFormat="1" applyFont="1" applyBorder="1" applyAlignment="1">
      <alignment horizontal="right"/>
    </xf>
    <xf numFmtId="177" fontId="3" fillId="0" borderId="0" xfId="0" applyNumberFormat="1" applyFont="1"/>
    <xf numFmtId="0" fontId="2" fillId="0" borderId="5" xfId="0" applyFont="1" applyBorder="1" applyAlignment="1">
      <alignment horizontal="right" vertical="center"/>
    </xf>
    <xf numFmtId="177" fontId="1" fillId="0" borderId="5" xfId="0" applyNumberFormat="1" applyFont="1" applyBorder="1"/>
    <xf numFmtId="3" fontId="1" fillId="0" borderId="5" xfId="0" applyNumberFormat="1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5aef4e-537d-4f60-baa3-3929ad51711a}">
  <dimension ref="A1:O24"/>
  <sheetViews>
    <sheetView tabSelected="1" workbookViewId="0" topLeftCell="A1"/>
  </sheetViews>
  <sheetFormatPr defaultRowHeight="12.75"/>
  <sheetData>
    <row r="1" spans="1:1" ht="15" customHeight="1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5" spans="1:13" ht="18" customHeight="1">
      <c r="A5" s="3" t="s">
        <v>3</v>
      </c>
      <c r="B5" s="4" t="s">
        <v>4</v>
      </c>
      <c r="C5" s="5"/>
      <c r="D5" s="4" t="s">
        <v>5</v>
      </c>
      <c r="E5" s="5"/>
      <c r="F5" s="4" t="s">
        <v>6</v>
      </c>
      <c r="G5" s="5"/>
      <c r="H5" s="4" t="s">
        <v>7</v>
      </c>
      <c r="I5" s="5"/>
      <c r="J5" s="4" t="s">
        <v>8</v>
      </c>
      <c r="K5" s="5"/>
      <c r="L5" s="4" t="s">
        <v>9</v>
      </c>
      <c r="M5" s="5"/>
    </row>
    <row r="6" spans="1:13" ht="18" customHeight="1">
      <c r="A6" s="6"/>
      <c r="B6" s="7" t="s">
        <v>10</v>
      </c>
      <c r="C6" s="7" t="s">
        <v>11</v>
      </c>
      <c r="D6" s="7" t="s">
        <v>10</v>
      </c>
      <c r="E6" s="7" t="s">
        <v>11</v>
      </c>
      <c r="F6" s="7" t="s">
        <v>10</v>
      </c>
      <c r="G6" s="7" t="s">
        <v>11</v>
      </c>
      <c r="H6" s="7" t="s">
        <v>10</v>
      </c>
      <c r="I6" s="7" t="s">
        <v>11</v>
      </c>
      <c r="J6" s="7" t="s">
        <v>10</v>
      </c>
      <c r="K6" s="7" t="s">
        <v>11</v>
      </c>
      <c r="L6" s="7" t="s">
        <v>10</v>
      </c>
      <c r="M6" s="7" t="s">
        <v>11</v>
      </c>
    </row>
    <row r="7" spans="1:13" ht="18" customHeight="1">
      <c r="A7" s="8" t="s">
        <v>12</v>
      </c>
      <c r="B7" s="9" t="s">
        <v>13</v>
      </c>
      <c r="C7" s="9" t="s">
        <v>14</v>
      </c>
      <c r="D7" s="9" t="s">
        <v>15</v>
      </c>
      <c r="E7" s="8" t="s">
        <v>16</v>
      </c>
      <c r="F7" s="8" t="s">
        <v>17</v>
      </c>
      <c r="G7" s="8" t="s">
        <v>18</v>
      </c>
      <c r="H7" s="9" t="s">
        <v>19</v>
      </c>
      <c r="I7" s="9" t="s">
        <v>20</v>
      </c>
      <c r="J7" s="9" t="s">
        <v>21</v>
      </c>
      <c r="K7" s="8" t="s">
        <v>22</v>
      </c>
      <c r="L7" s="8" t="s">
        <v>23</v>
      </c>
      <c r="M7" s="8" t="s">
        <v>24</v>
      </c>
    </row>
    <row r="8" spans="1:13" ht="18" customHeight="1">
      <c r="A8" s="10" t="s">
        <v>25</v>
      </c>
      <c r="B8" s="11">
        <v>0</v>
      </c>
      <c r="C8" s="11">
        <v>0</v>
      </c>
      <c r="D8" s="12">
        <f>432-19-6-1</f>
        <v>406</v>
      </c>
      <c r="E8" s="13">
        <f>136-23-8-1-1</f>
        <v>103</v>
      </c>
      <c r="F8" s="14">
        <v>0</v>
      </c>
      <c r="G8" s="14">
        <v>0</v>
      </c>
      <c r="H8" s="15">
        <f>352+34+14+4</f>
        <v>404</v>
      </c>
      <c r="I8" s="15">
        <f>215-18</f>
        <v>197</v>
      </c>
      <c r="J8" s="15">
        <f>817+197</f>
        <v>1014</v>
      </c>
      <c r="K8" s="15">
        <f>1119+197</f>
        <v>1316</v>
      </c>
      <c r="L8" s="16">
        <v>0</v>
      </c>
      <c r="M8" s="16">
        <v>0</v>
      </c>
    </row>
    <row r="9" spans="1:13" ht="18" customHeight="1">
      <c r="A9" s="10" t="s">
        <v>26</v>
      </c>
      <c r="B9" s="11">
        <v>0</v>
      </c>
      <c r="C9" s="11">
        <v>0</v>
      </c>
      <c r="D9" s="12">
        <f>283-19-6-1</f>
        <v>257</v>
      </c>
      <c r="E9" s="13">
        <f>125-23-8-1-1</f>
        <v>92</v>
      </c>
      <c r="F9" s="14">
        <v>0</v>
      </c>
      <c r="G9" s="14">
        <v>0</v>
      </c>
      <c r="H9" s="15">
        <f>271+34+14+4+5</f>
        <v>328</v>
      </c>
      <c r="I9" s="15">
        <f>184-18</f>
        <v>166</v>
      </c>
      <c r="J9" s="15">
        <f>700+197</f>
        <v>897</v>
      </c>
      <c r="K9" s="15">
        <f>1108+197</f>
        <v>1305</v>
      </c>
      <c r="L9" s="16">
        <v>0</v>
      </c>
      <c r="M9" s="16">
        <v>0</v>
      </c>
    </row>
    <row r="10" spans="1:15" ht="18" customHeight="1">
      <c r="A10" s="10" t="s">
        <v>27</v>
      </c>
      <c r="B10" s="11">
        <v>0</v>
      </c>
      <c r="C10" s="11">
        <v>0</v>
      </c>
      <c r="D10" s="12">
        <f>258-19-6-1</f>
        <v>232</v>
      </c>
      <c r="E10" s="13">
        <f>133-23-8-1-1</f>
        <v>100</v>
      </c>
      <c r="F10" s="14">
        <v>0</v>
      </c>
      <c r="G10" s="14">
        <v>0</v>
      </c>
      <c r="H10" s="15">
        <f>327+34+14+4</f>
        <v>379</v>
      </c>
      <c r="I10" s="15">
        <f>319-18</f>
        <v>301</v>
      </c>
      <c r="J10" s="15">
        <f>760+197</f>
        <v>957</v>
      </c>
      <c r="K10" s="15">
        <f>1181+197</f>
        <v>1378</v>
      </c>
      <c r="L10" s="16">
        <v>0</v>
      </c>
      <c r="M10" s="16">
        <v>0</v>
      </c>
      <c r="O10" s="17"/>
    </row>
    <row r="11" spans="1:15" ht="18" customHeight="1">
      <c r="A11" s="10" t="s">
        <v>28</v>
      </c>
      <c r="B11" s="11">
        <v>0</v>
      </c>
      <c r="C11" s="11">
        <v>0</v>
      </c>
      <c r="D11" s="12">
        <f>511-19-6-1</f>
        <v>485</v>
      </c>
      <c r="E11" s="13">
        <f>174-23-8-1-1</f>
        <v>141</v>
      </c>
      <c r="F11" s="14">
        <v>0</v>
      </c>
      <c r="G11" s="14">
        <v>0</v>
      </c>
      <c r="H11" s="15">
        <f>415+34+14+4</f>
        <v>467</v>
      </c>
      <c r="I11" s="15">
        <f>336-18</f>
        <v>318</v>
      </c>
      <c r="J11" s="15">
        <f>920+197</f>
        <v>1117</v>
      </c>
      <c r="K11" s="15">
        <f>1202+197</f>
        <v>1399</v>
      </c>
      <c r="L11" s="16">
        <v>0</v>
      </c>
      <c r="M11" s="16">
        <v>0</v>
      </c>
      <c r="O11" s="17"/>
    </row>
    <row r="12" spans="1:13" ht="18" customHeight="1">
      <c r="A12" s="10" t="s">
        <v>29</v>
      </c>
      <c r="B12" s="11">
        <v>0</v>
      </c>
      <c r="C12" s="11">
        <v>0</v>
      </c>
      <c r="D12" s="12">
        <f>396-19-6-1</f>
        <v>370</v>
      </c>
      <c r="E12" s="13">
        <f>128-23-8-1-1</f>
        <v>95</v>
      </c>
      <c r="F12" s="14">
        <v>0</v>
      </c>
      <c r="G12" s="14">
        <v>0</v>
      </c>
      <c r="H12" s="15">
        <f>305-34+14+4</f>
        <v>289</v>
      </c>
      <c r="I12" s="15">
        <f>293-18</f>
        <v>275</v>
      </c>
      <c r="J12" s="15">
        <f>689+197</f>
        <v>886</v>
      </c>
      <c r="K12" s="15">
        <f>1135+197</f>
        <v>1332</v>
      </c>
      <c r="L12" s="16">
        <v>0</v>
      </c>
      <c r="M12" s="16">
        <v>0</v>
      </c>
    </row>
    <row r="13" spans="1:13" ht="18" customHeight="1">
      <c r="A13" s="10" t="s">
        <v>30</v>
      </c>
      <c r="B13" s="11">
        <v>0</v>
      </c>
      <c r="C13" s="11">
        <v>0</v>
      </c>
      <c r="D13" s="12">
        <f>716-27-6-1</f>
        <v>682</v>
      </c>
      <c r="E13" s="13">
        <f>234-23-8-1-1</f>
        <v>201</v>
      </c>
      <c r="F13" s="14">
        <v>13</v>
      </c>
      <c r="G13" s="14">
        <v>0</v>
      </c>
      <c r="H13" s="15">
        <f>574+34+14+4</f>
        <v>626</v>
      </c>
      <c r="I13" s="15">
        <f>418-18</f>
        <v>400</v>
      </c>
      <c r="J13" s="15">
        <f>939+199</f>
        <v>1138</v>
      </c>
      <c r="K13" s="15">
        <f>1529+197</f>
        <v>1726</v>
      </c>
      <c r="L13" s="16">
        <v>0</v>
      </c>
      <c r="M13" s="16">
        <v>0</v>
      </c>
    </row>
    <row r="14" spans="1:13" ht="18" customHeight="1">
      <c r="A14" s="10" t="s">
        <v>31</v>
      </c>
      <c r="B14" s="11">
        <v>0</v>
      </c>
      <c r="C14" s="11">
        <v>0</v>
      </c>
      <c r="D14" s="12">
        <f>473-19-6-1-12</f>
        <v>435</v>
      </c>
      <c r="E14" s="13">
        <f>145-23-8-1-1</f>
        <v>112</v>
      </c>
      <c r="F14" s="14">
        <v>0</v>
      </c>
      <c r="G14" s="14">
        <v>0</v>
      </c>
      <c r="H14" s="15">
        <f>356+34+14+4</f>
        <v>408</v>
      </c>
      <c r="I14" s="15">
        <f>214-21</f>
        <v>193</v>
      </c>
      <c r="J14" s="15">
        <f>767+197</f>
        <v>964</v>
      </c>
      <c r="K14" s="15">
        <f>1314+197</f>
        <v>1511</v>
      </c>
      <c r="L14" s="16">
        <v>0</v>
      </c>
      <c r="M14" s="16">
        <v>0</v>
      </c>
    </row>
    <row r="15" spans="1:13" ht="18" customHeight="1">
      <c r="A15" s="10" t="s">
        <v>32</v>
      </c>
      <c r="B15" s="11">
        <v>0</v>
      </c>
      <c r="C15" s="11">
        <v>0</v>
      </c>
      <c r="D15" s="12">
        <f>264-19-6-1</f>
        <v>238</v>
      </c>
      <c r="E15" s="13">
        <f>133-23-8-1-1</f>
        <v>100</v>
      </c>
      <c r="F15" s="14">
        <v>0</v>
      </c>
      <c r="G15" s="14">
        <v>0</v>
      </c>
      <c r="H15" s="15">
        <f>373+34+14+4+1</f>
        <v>426</v>
      </c>
      <c r="I15" s="15">
        <f>221-18</f>
        <v>203</v>
      </c>
      <c r="J15" s="15">
        <f>824+197</f>
        <v>1021</v>
      </c>
      <c r="K15" s="15">
        <f>1211+197</f>
        <v>1408</v>
      </c>
      <c r="L15" s="16">
        <v>0</v>
      </c>
      <c r="M15" s="16">
        <v>0</v>
      </c>
    </row>
    <row r="16" spans="1:13" ht="18" customHeight="1">
      <c r="A16" s="10" t="s">
        <v>33</v>
      </c>
      <c r="B16" s="11">
        <v>0</v>
      </c>
      <c r="C16" s="11">
        <v>0</v>
      </c>
      <c r="D16" s="12">
        <f>361-19-6-1</f>
        <v>335</v>
      </c>
      <c r="E16" s="13">
        <f>129-23-8-1-1</f>
        <v>96</v>
      </c>
      <c r="F16" s="14">
        <v>0</v>
      </c>
      <c r="G16" s="14">
        <v>0</v>
      </c>
      <c r="H16" s="15">
        <f>395+34+14+4+5</f>
        <v>452</v>
      </c>
      <c r="I16" s="15">
        <f>236-18</f>
        <v>218</v>
      </c>
      <c r="J16" s="15">
        <f>563+197</f>
        <v>760</v>
      </c>
      <c r="K16" s="15">
        <f>1406+197</f>
        <v>1603</v>
      </c>
      <c r="L16" s="16">
        <v>0</v>
      </c>
      <c r="M16" s="16">
        <v>0</v>
      </c>
    </row>
    <row r="17" spans="1:13" ht="18" customHeight="1">
      <c r="A17" s="10" t="s">
        <v>34</v>
      </c>
      <c r="B17" s="11">
        <v>0</v>
      </c>
      <c r="C17" s="11">
        <v>0</v>
      </c>
      <c r="D17" s="12">
        <f>304-19-6-1</f>
        <v>278</v>
      </c>
      <c r="E17" s="13">
        <f>103-23-8-1-1</f>
        <v>70</v>
      </c>
      <c r="F17" s="14">
        <v>0</v>
      </c>
      <c r="G17" s="14">
        <v>0</v>
      </c>
      <c r="H17" s="14">
        <f>232+34+14+4+5</f>
        <v>289</v>
      </c>
      <c r="I17" s="15">
        <f>293-18</f>
        <v>275</v>
      </c>
      <c r="J17" s="15">
        <f>663+197</f>
        <v>860</v>
      </c>
      <c r="K17" s="15">
        <f>1291+194</f>
        <v>1485</v>
      </c>
      <c r="L17" s="16">
        <v>0</v>
      </c>
      <c r="M17" s="16">
        <v>0</v>
      </c>
    </row>
    <row r="18" spans="1:13" ht="18" customHeight="1">
      <c r="A18" s="10" t="s">
        <v>35</v>
      </c>
      <c r="B18" s="11">
        <v>0</v>
      </c>
      <c r="C18" s="11">
        <v>0</v>
      </c>
      <c r="D18" s="12">
        <f>381-26-6-1</f>
        <v>348</v>
      </c>
      <c r="E18" s="13">
        <f>106-23-8-1</f>
        <v>74</v>
      </c>
      <c r="F18" s="14">
        <v>0</v>
      </c>
      <c r="G18" s="14">
        <v>0</v>
      </c>
      <c r="H18" s="15">
        <f>262+34+14+4</f>
        <v>314</v>
      </c>
      <c r="I18" s="15">
        <f>277-18</f>
        <v>259</v>
      </c>
      <c r="J18" s="15">
        <f>645+197</f>
        <v>842</v>
      </c>
      <c r="K18" s="15">
        <f>1206+197</f>
        <v>1403</v>
      </c>
      <c r="L18" s="16">
        <v>0</v>
      </c>
      <c r="M18" s="16">
        <v>0</v>
      </c>
    </row>
    <row r="19" spans="1:13" ht="18" customHeight="1">
      <c r="A19" s="10" t="s">
        <v>36</v>
      </c>
      <c r="B19" s="11">
        <v>0</v>
      </c>
      <c r="C19" s="11">
        <v>0</v>
      </c>
      <c r="D19" s="12">
        <f>442-6-1</f>
        <v>435</v>
      </c>
      <c r="E19" s="13">
        <f>112-6-23-1</f>
        <v>82</v>
      </c>
      <c r="F19" s="14">
        <v>0</v>
      </c>
      <c r="G19" s="14">
        <v>0</v>
      </c>
      <c r="H19" s="15">
        <f>240+34+14+4+6</f>
        <v>298</v>
      </c>
      <c r="I19" s="15">
        <f>298-18</f>
        <v>280</v>
      </c>
      <c r="J19" s="15">
        <f>689+197</f>
        <v>886</v>
      </c>
      <c r="K19" s="15">
        <f>1315+197</f>
        <v>1512</v>
      </c>
      <c r="L19" s="16">
        <v>0</v>
      </c>
      <c r="M19" s="16">
        <v>0</v>
      </c>
    </row>
    <row r="20" spans="1:14" ht="18" customHeight="1">
      <c r="A20" s="18">
        <v>2024</v>
      </c>
      <c r="B20" s="11">
        <v>0</v>
      </c>
      <c r="C20" s="11">
        <v>0</v>
      </c>
      <c r="D20" s="14">
        <f>SUM(D8:D19)</f>
      </c>
      <c r="E20" s="14">
        <f>SUM(E8:E19)</f>
      </c>
      <c r="F20" s="14">
        <f>SUM(F8:F19)</f>
      </c>
      <c r="G20" s="14">
        <f>SUM(G8:G19)</f>
      </c>
      <c r="H20" s="19">
        <f>SUM(H8:H19)</f>
      </c>
      <c r="I20" s="15">
        <f>SUM(I8:I19)</f>
      </c>
      <c r="J20" s="19">
        <f>SUM(J8:J19)</f>
      </c>
      <c r="K20" s="15">
        <f>SUM(K8:K19)</f>
      </c>
      <c r="L20" s="16">
        <v>0</v>
      </c>
      <c r="M20" s="16">
        <v>0</v>
      </c>
      <c r="N20" s="17"/>
    </row>
    <row r="21" spans="1:14" ht="18" customHeight="1">
      <c r="A21" s="18">
        <f>A20-1</f>
      </c>
      <c r="B21" s="11">
        <v>0</v>
      </c>
      <c r="C21" s="11">
        <v>0</v>
      </c>
      <c r="D21" s="11">
        <v>4828</v>
      </c>
      <c r="E21" s="11">
        <v>1656.1666666666665</v>
      </c>
      <c r="F21" s="14">
        <v>13</v>
      </c>
      <c r="G21" s="11">
        <v>0</v>
      </c>
      <c r="H21" s="19">
        <v>4102</v>
      </c>
      <c r="I21" s="10">
        <v>3304</v>
      </c>
      <c r="J21" s="20">
        <v>8975.50</v>
      </c>
      <c r="K21" s="10">
        <v>15017.416666666666</v>
      </c>
      <c r="L21" s="16">
        <v>0</v>
      </c>
      <c r="M21" s="16">
        <v>0</v>
      </c>
      <c r="N21" s="17"/>
    </row>
    <row r="22" spans="1:13" ht="18" customHeight="1">
      <c r="A22" s="18">
        <f>A21-1</f>
      </c>
      <c r="B22" s="11">
        <v>0</v>
      </c>
      <c r="C22" s="11">
        <v>0</v>
      </c>
      <c r="D22" s="11">
        <v>3779</v>
      </c>
      <c r="E22" s="11">
        <v>797</v>
      </c>
      <c r="F22" s="11">
        <v>15</v>
      </c>
      <c r="G22" s="11">
        <v>4</v>
      </c>
      <c r="H22" s="20">
        <v>2608</v>
      </c>
      <c r="I22" s="10">
        <v>3095</v>
      </c>
      <c r="J22" s="20">
        <v>13373</v>
      </c>
      <c r="K22" s="10">
        <v>14191</v>
      </c>
      <c r="L22" s="16">
        <v>0</v>
      </c>
      <c r="M22" s="16">
        <v>0</v>
      </c>
    </row>
    <row r="23" spans="1:13" ht="18" customHeight="1">
      <c r="A23" s="18">
        <f>A22-1</f>
      </c>
      <c r="B23" s="11">
        <v>0</v>
      </c>
      <c r="C23" s="11">
        <v>0</v>
      </c>
      <c r="D23" s="11">
        <v>3092</v>
      </c>
      <c r="E23" s="11">
        <v>303</v>
      </c>
      <c r="F23" s="11">
        <v>28</v>
      </c>
      <c r="G23" s="11">
        <v>13</v>
      </c>
      <c r="H23" s="20">
        <v>1192</v>
      </c>
      <c r="I23" s="10">
        <v>3050</v>
      </c>
      <c r="J23" s="20">
        <v>4030</v>
      </c>
      <c r="K23" s="10">
        <v>10422</v>
      </c>
      <c r="L23" s="16">
        <v>0</v>
      </c>
      <c r="M23" s="16">
        <v>0</v>
      </c>
    </row>
    <row r="24" spans="1:13" ht="18" customHeight="1">
      <c r="A24" s="18">
        <f>A23-1</f>
      </c>
      <c r="B24" s="11">
        <v>0</v>
      </c>
      <c r="C24" s="11">
        <v>0</v>
      </c>
      <c r="D24" s="11">
        <v>2636</v>
      </c>
      <c r="E24" s="11">
        <v>140</v>
      </c>
      <c r="F24" s="11">
        <v>22</v>
      </c>
      <c r="G24" s="11">
        <v>2</v>
      </c>
      <c r="H24" s="20">
        <v>3178</v>
      </c>
      <c r="I24" s="10">
        <v>218</v>
      </c>
      <c r="J24" s="20">
        <v>16763</v>
      </c>
      <c r="K24" s="10">
        <v>618</v>
      </c>
      <c r="L24" s="16">
        <v>0</v>
      </c>
      <c r="M24" s="16">
        <v>0</v>
      </c>
    </row>
    <row r="25" ht="15.75" customHeight="1"/>
  </sheetData>
  <mergeCells count="10">
    <mergeCell ref="H5:I5"/>
    <mergeCell ref="J5:K5"/>
    <mergeCell ref="A1:M1"/>
    <mergeCell ref="A2:M2"/>
    <mergeCell ref="A3:M3"/>
    <mergeCell ref="A5:A6"/>
    <mergeCell ref="B5:C5"/>
    <mergeCell ref="D5:E5"/>
    <mergeCell ref="F5:G5"/>
    <mergeCell ref="L5:M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