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AS PERIKANAN\"/>
    </mc:Choice>
  </mc:AlternateContent>
  <xr:revisionPtr revIDLastSave="0" documentId="8_{DB588A50-3AD7-4D82-B1DC-C371A38E511A}" xr6:coauthVersionLast="47" xr6:coauthVersionMax="47" xr10:uidLastSave="{00000000-0000-0000-0000-000000000000}"/>
  <bookViews>
    <workbookView xWindow="-120" yWindow="-120" windowWidth="20640" windowHeight="11040" xr2:uid="{19401D57-F011-43B8-B3A4-D45F7C381210}"/>
  </bookViews>
  <sheets>
    <sheet name="prod&amp;nilai prknn kolam mnrt bl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H7" i="1"/>
  <c r="I7" i="1"/>
  <c r="P7" i="1" s="1"/>
  <c r="J7" i="1"/>
  <c r="K7" i="1"/>
  <c r="L7" i="1"/>
  <c r="M7" i="1"/>
  <c r="N7" i="1"/>
  <c r="O7" i="1"/>
  <c r="G8" i="1"/>
  <c r="H8" i="1"/>
  <c r="I8" i="1"/>
  <c r="P8" i="1" s="1"/>
  <c r="C8" i="1" s="1"/>
  <c r="J8" i="1"/>
  <c r="J19" i="1" s="1"/>
  <c r="K8" i="1"/>
  <c r="L8" i="1"/>
  <c r="M8" i="1"/>
  <c r="N8" i="1"/>
  <c r="N19" i="1" s="1"/>
  <c r="O8" i="1"/>
  <c r="G9" i="1"/>
  <c r="P9" i="1" s="1"/>
  <c r="C9" i="1" s="1"/>
  <c r="H9" i="1"/>
  <c r="I9" i="1"/>
  <c r="J9" i="1"/>
  <c r="K9" i="1"/>
  <c r="K19" i="1" s="1"/>
  <c r="L9" i="1"/>
  <c r="M9" i="1"/>
  <c r="N9" i="1"/>
  <c r="O9" i="1"/>
  <c r="O19" i="1" s="1"/>
  <c r="G10" i="1"/>
  <c r="H10" i="1"/>
  <c r="H19" i="1" s="1"/>
  <c r="I10" i="1"/>
  <c r="J10" i="1"/>
  <c r="K10" i="1"/>
  <c r="L10" i="1"/>
  <c r="L19" i="1" s="1"/>
  <c r="M10" i="1"/>
  <c r="N10" i="1"/>
  <c r="O10" i="1"/>
  <c r="P10" i="1"/>
  <c r="C10" i="1" s="1"/>
  <c r="G11" i="1"/>
  <c r="H11" i="1"/>
  <c r="I11" i="1"/>
  <c r="P11" i="1" s="1"/>
  <c r="C11" i="1" s="1"/>
  <c r="J11" i="1"/>
  <c r="K11" i="1"/>
  <c r="L11" i="1"/>
  <c r="M11" i="1"/>
  <c r="N11" i="1"/>
  <c r="O11" i="1"/>
  <c r="G12" i="1"/>
  <c r="H12" i="1"/>
  <c r="I12" i="1"/>
  <c r="P12" i="1" s="1"/>
  <c r="C12" i="1" s="1"/>
  <c r="J12" i="1"/>
  <c r="K12" i="1"/>
  <c r="L12" i="1"/>
  <c r="M12" i="1"/>
  <c r="N12" i="1"/>
  <c r="O12" i="1"/>
  <c r="G13" i="1"/>
  <c r="P13" i="1" s="1"/>
  <c r="C13" i="1" s="1"/>
  <c r="C32" i="1" s="1"/>
  <c r="H13" i="1"/>
  <c r="I13" i="1"/>
  <c r="J13" i="1"/>
  <c r="K13" i="1"/>
  <c r="L13" i="1"/>
  <c r="M13" i="1"/>
  <c r="N13" i="1"/>
  <c r="O13" i="1"/>
  <c r="G14" i="1"/>
  <c r="H14" i="1"/>
  <c r="I14" i="1"/>
  <c r="J14" i="1"/>
  <c r="K14" i="1"/>
  <c r="L14" i="1"/>
  <c r="M14" i="1"/>
  <c r="N14" i="1"/>
  <c r="O14" i="1"/>
  <c r="P14" i="1"/>
  <c r="C14" i="1" s="1"/>
  <c r="G15" i="1"/>
  <c r="H15" i="1"/>
  <c r="I15" i="1"/>
  <c r="P15" i="1" s="1"/>
  <c r="C15" i="1" s="1"/>
  <c r="J15" i="1"/>
  <c r="K15" i="1"/>
  <c r="L15" i="1"/>
  <c r="M15" i="1"/>
  <c r="N15" i="1"/>
  <c r="O15" i="1"/>
  <c r="G16" i="1"/>
  <c r="P16" i="1" s="1"/>
  <c r="H16" i="1"/>
  <c r="G17" i="1"/>
  <c r="P17" i="1" s="1"/>
  <c r="H17" i="1"/>
  <c r="G18" i="1"/>
  <c r="H18" i="1"/>
  <c r="I18" i="1"/>
  <c r="P18" i="1" s="1"/>
  <c r="J18" i="1"/>
  <c r="N18" i="1"/>
  <c r="B19" i="1"/>
  <c r="I19" i="1"/>
  <c r="M19" i="1"/>
  <c r="G20" i="1"/>
  <c r="H20" i="1"/>
  <c r="I20" i="1"/>
  <c r="J20" i="1"/>
  <c r="K20" i="1"/>
  <c r="L20" i="1"/>
  <c r="M20" i="1"/>
  <c r="N20" i="1"/>
  <c r="O20" i="1"/>
  <c r="B30" i="1"/>
  <c r="B31" i="1"/>
  <c r="B34" i="1" s="1"/>
  <c r="B32" i="1"/>
  <c r="B33" i="1"/>
  <c r="C33" i="1"/>
  <c r="C7" i="1" l="1"/>
  <c r="P19" i="1"/>
  <c r="P25" i="1" s="1"/>
  <c r="C31" i="1"/>
  <c r="G19" i="1"/>
  <c r="C19" i="1" l="1"/>
  <c r="C30" i="1"/>
  <c r="C34" i="1" s="1"/>
</calcChain>
</file>

<file path=xl/sharedStrings.xml><?xml version="1.0" encoding="utf-8"?>
<sst xmlns="http://schemas.openxmlformats.org/spreadsheetml/2006/main" count="52" uniqueCount="37">
  <si>
    <t>Jumlah</t>
  </si>
  <si>
    <t>TW IV</t>
  </si>
  <si>
    <t>TW III</t>
  </si>
  <si>
    <t>TW II</t>
  </si>
  <si>
    <t>TW I</t>
  </si>
  <si>
    <t>Nilai Produksi           (Ribu Rupiah)</t>
  </si>
  <si>
    <t>Banyaknya Produksi (Kg)</t>
  </si>
  <si>
    <t>Sumber: Dinas Perikanan Kab.Brebes</t>
  </si>
  <si>
    <t>Rp</t>
  </si>
  <si>
    <t>Harga</t>
  </si>
  <si>
    <t>Jumlah 2022</t>
  </si>
  <si>
    <t>12. DESEMBER</t>
  </si>
  <si>
    <t>11. NOVEMBER</t>
  </si>
  <si>
    <t>10. OKTOBER</t>
  </si>
  <si>
    <t>09. SEPTEMBER</t>
  </si>
  <si>
    <t>08. AGUSTUS</t>
  </si>
  <si>
    <t>07. JULI</t>
  </si>
  <si>
    <t>06. JUNI</t>
  </si>
  <si>
    <t>05. MEI</t>
  </si>
  <si>
    <t>04. APRIL</t>
  </si>
  <si>
    <t>03. MARET</t>
  </si>
  <si>
    <t>02. FEBRUARI</t>
  </si>
  <si>
    <t>01. JANUARI</t>
  </si>
  <si>
    <t>Tambakan</t>
  </si>
  <si>
    <t>Bawal</t>
  </si>
  <si>
    <t>Gabus</t>
  </si>
  <si>
    <t>Gurame</t>
  </si>
  <si>
    <t xml:space="preserve">Nilem </t>
  </si>
  <si>
    <t>Tawes, Lalawak</t>
  </si>
  <si>
    <t>Mas</t>
  </si>
  <si>
    <t>Nila</t>
  </si>
  <si>
    <t>Lele</t>
  </si>
  <si>
    <t>Nilai Produksi      (Ribu Rupiah)</t>
  </si>
  <si>
    <t>BULAN</t>
  </si>
  <si>
    <t>Menurut Bulan di Kabupaten Brebes Tahun 2022</t>
  </si>
  <si>
    <t>Banyaknya Produksi dan Nilai Produksi Perikanan Kolam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</si>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</sst>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_);_(* \(#,##0\);_(* &quot;-&quot;??_);_(@_)"/>
    <numFmt numFmtId="166" formatCode="_(* #,##0.00_);_(* \(#,##0.00\);_(* &quot;-&quot;??_);_(@_)"/>
  </numFmts>
  <fonts count="1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charset val="1"/>
      <scheme val="minor"/>
    </font>
    <font>
      <b/>
      <i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8">
    <xf numFmtId="0" fontId="0" fillId="0" borderId="0" xfId="0"/>
    <xf numFmtId="164" fontId="3" fillId="0" borderId="0" xfId="0" applyNumberFormat="1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165" fontId="5" fillId="0" borderId="0" xfId="0" applyNumberFormat="1" applyFont="1"/>
    <xf numFmtId="0" fontId="1" fillId="0" borderId="0" xfId="0" applyFont="1"/>
    <xf numFmtId="164" fontId="7" fillId="0" borderId="1" xfId="2" applyFont="1" applyFill="1" applyBorder="1" applyAlignment="1">
      <alignment horizontal="right"/>
    </xf>
    <xf numFmtId="164" fontId="8" fillId="0" borderId="2" xfId="2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10" fillId="0" borderId="0" xfId="0" applyFont="1"/>
    <xf numFmtId="164" fontId="3" fillId="0" borderId="0" xfId="2" applyFont="1" applyBorder="1"/>
    <xf numFmtId="164" fontId="11" fillId="0" borderId="0" xfId="2" applyFont="1" applyBorder="1"/>
    <xf numFmtId="0" fontId="11" fillId="0" borderId="0" xfId="0" applyFont="1"/>
    <xf numFmtId="164" fontId="7" fillId="0" borderId="1" xfId="2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165" fontId="3" fillId="0" borderId="0" xfId="0" applyNumberFormat="1" applyFont="1"/>
    <xf numFmtId="165" fontId="10" fillId="0" borderId="0" xfId="1" applyNumberFormat="1" applyFont="1" applyBorder="1"/>
    <xf numFmtId="164" fontId="3" fillId="0" borderId="0" xfId="2" applyFont="1" applyFill="1" applyBorder="1"/>
    <xf numFmtId="164" fontId="4" fillId="0" borderId="0" xfId="2" applyFont="1" applyFill="1" applyBorder="1"/>
    <xf numFmtId="164" fontId="10" fillId="0" borderId="0" xfId="2" applyFont="1" applyFill="1" applyBorder="1"/>
    <xf numFmtId="164" fontId="9" fillId="0" borderId="1" xfId="2" applyFont="1" applyFill="1" applyBorder="1" applyAlignment="1">
      <alignment horizontal="right"/>
    </xf>
    <xf numFmtId="0" fontId="9" fillId="0" borderId="3" xfId="0" applyFont="1" applyBorder="1"/>
    <xf numFmtId="164" fontId="4" fillId="0" borderId="0" xfId="2" applyFont="1" applyBorder="1"/>
    <xf numFmtId="164" fontId="10" fillId="0" borderId="0" xfId="2" applyFont="1" applyBorder="1"/>
    <xf numFmtId="0" fontId="3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\AppData\Local\Microsoft\Windows\INetCache\IE\BP1HKDI0\2022-Data%20Produksi%202022\1.%20DATA%20SATU%20LINK%20(EST)%202022%20fix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mlah RTP 2022"/>
      <sheetName val="DAFTAR STOR DATA"/>
      <sheetName val="PAYAU GEDE"/>
      <sheetName val="TAWAR GEDE"/>
      <sheetName val="PEMBENIHAN TAWAR"/>
      <sheetName val="PEMBENIHAN PAYAU"/>
      <sheetName val="PEMBENIHAN HIAS"/>
      <sheetName val="PEMBESARAN HIAS"/>
      <sheetName val="MB TIWI"/>
      <sheetName val="PERSEBARAN IKAN PAYAU 2021"/>
      <sheetName val="IKAN TAWAR 2022"/>
      <sheetName val="PERSEBARAN IKAN TAWAR 2021"/>
      <sheetName val="DATA KHUSU RL 2022"/>
      <sheetName val="DATA KHUSU RL (MURNI)"/>
      <sheetName val="PERSEBARAN IKAN PAYAU 2022 (2)"/>
      <sheetName val="PERSEBARAN IKAN TAWAR 2022 (2)"/>
      <sheetName val="PESEBARAN KOMODITAS"/>
      <sheetName val="IKAN PAYAU JANUARI 2022 (1)"/>
      <sheetName val="IKAN PAYAU FEBUARI 2022 (2)"/>
      <sheetName val="IKAN PAYAU MARET 2022 (3)"/>
      <sheetName val="IKAN PAYAU APRIL 2022"/>
      <sheetName val="IKAN PAYAU MEI 2022"/>
      <sheetName val="IKAN PAYAU JUNI 2022"/>
      <sheetName val="IKAN PAYAU JULI 2022"/>
      <sheetName val="IKAN PAYAU AGUSTUS 2022"/>
      <sheetName val="IKAN PAYAU SEPT 2022 "/>
      <sheetName val="IKAN PAYAU Okt 2022"/>
      <sheetName val="IKAN PAYAU Nop 2022"/>
      <sheetName val="IKAN PAYAU Des 2022"/>
      <sheetName val="LUAS SUPLAI PAYAU JUNI 2022"/>
      <sheetName val="LUAS SUPLAI MARET PAYAU 2021"/>
      <sheetName val="REKAP TW 1-4 PAYAU 2022"/>
      <sheetName val="PERKECAMATAN PAYAU"/>
      <sheetName val="IKAN TAWAR JANUARI 2022 (1)"/>
      <sheetName val="IKAN TAWAR FEBUARI 2022 (2)"/>
      <sheetName val="IKAN TAWAR MARET 2022 (3)"/>
      <sheetName val="IKAN TAWAR APRIL 2022"/>
      <sheetName val="IKAN TAWAR MEI 2022"/>
      <sheetName val="IKAN TAWAR JUNI 2022"/>
      <sheetName val="IKAN TAWAR JULI 2022 "/>
      <sheetName val="IKAN TAWAR AGUSTUS 2022"/>
      <sheetName val="IKAN TAWAR SEPT 2022"/>
      <sheetName val="IKAN TAWAR Oktober 2022"/>
      <sheetName val="IKAN TAWAR Nop 2022 "/>
      <sheetName val="IKAN TAWAR DES 2022"/>
      <sheetName val="LUAS SUPLAY JUNI TAWAR 2022"/>
      <sheetName val="LUAS SUPLAI MARET TAWAR 2021"/>
      <sheetName val="REKAP TW I-4 TAWAR 2022"/>
      <sheetName val="LAPORAN AKHIR GLOBAL"/>
      <sheetName val="REKAP TW 1 PEMBINHAN IKAN TAWAR"/>
      <sheetName val="REKAP TW 1 PEMBESARAN IKAN HIAS"/>
      <sheetName val="PERKECAMATAN TAWAR"/>
      <sheetName val="BAHAN RAPAT 19 07 22"/>
      <sheetName val="DATA PUSAT 2021"/>
      <sheetName val="PERMINTAAN PAK KABID"/>
      <sheetName val="DRAF PENCAIRAN HONOR"/>
      <sheetName val="DATA PERMINTAAN BPS"/>
      <sheetName val="DATA KHUSU RL (MURNI)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28">
          <cell r="N28">
            <v>396443</v>
          </cell>
          <cell r="O28">
            <v>416955</v>
          </cell>
          <cell r="P28">
            <v>466896</v>
          </cell>
        </row>
        <row r="29">
          <cell r="N29">
            <v>7414</v>
          </cell>
          <cell r="O29">
            <v>69990</v>
          </cell>
          <cell r="P29">
            <v>68318</v>
          </cell>
        </row>
        <row r="30">
          <cell r="P30">
            <v>400</v>
          </cell>
        </row>
        <row r="31">
          <cell r="P31">
            <v>1584</v>
          </cell>
        </row>
        <row r="35">
          <cell r="P35">
            <v>300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566EE-BE6A-4BFE-B93F-D11AC444A111}">
  <dimension ref="A1:Q34"/>
  <sheetViews>
    <sheetView tabSelected="1" zoomScale="80" zoomScaleNormal="80" zoomScalePageLayoutView="75" workbookViewId="0">
      <selection activeCell="A2" sqref="A2:C2"/>
    </sheetView>
  </sheetViews>
  <sheetFormatPr defaultColWidth="9" defaultRowHeight="15" x14ac:dyDescent="0.25"/>
  <cols>
    <col min="1" max="1" width="27.7109375" customWidth="1"/>
    <col min="2" max="2" width="25.42578125" customWidth="1"/>
    <col min="3" max="3" width="23" customWidth="1"/>
    <col min="7" max="7" width="18.85546875" bestFit="1" customWidth="1"/>
    <col min="8" max="8" width="17.5703125" bestFit="1" customWidth="1"/>
    <col min="9" max="10" width="15.5703125" bestFit="1" customWidth="1"/>
    <col min="11" max="11" width="14.28515625" bestFit="1" customWidth="1"/>
    <col min="12" max="12" width="17.5703125" bestFit="1" customWidth="1"/>
    <col min="13" max="15" width="14.28515625" bestFit="1" customWidth="1"/>
    <col min="16" max="16" width="18.140625" bestFit="1" customWidth="1"/>
  </cols>
  <sheetData>
    <row r="1" spans="1:16" ht="15" customHeight="1" x14ac:dyDescent="0.25">
      <c r="A1" s="37" t="s">
        <v>36</v>
      </c>
      <c r="B1" s="37"/>
      <c r="C1" s="37"/>
      <c r="D1" s="9"/>
    </row>
    <row r="2" spans="1:16" ht="15.75" x14ac:dyDescent="0.25">
      <c r="A2" s="37" t="s">
        <v>35</v>
      </c>
      <c r="B2" s="37"/>
      <c r="C2" s="37"/>
      <c r="D2" s="9"/>
    </row>
    <row r="3" spans="1:16" ht="15.75" x14ac:dyDescent="0.25">
      <c r="A3" s="37" t="s">
        <v>34</v>
      </c>
      <c r="B3" s="37"/>
      <c r="C3" s="37"/>
      <c r="D3" s="9"/>
    </row>
    <row r="4" spans="1:16" ht="15.75" thickBot="1" x14ac:dyDescent="0.3">
      <c r="A4" s="9"/>
      <c r="B4" s="9"/>
      <c r="C4" s="9"/>
      <c r="D4" s="9"/>
    </row>
    <row r="5" spans="1:16" ht="32.25" thickBot="1" x14ac:dyDescent="0.3">
      <c r="A5" s="36" t="s">
        <v>33</v>
      </c>
      <c r="B5" s="35" t="s">
        <v>6</v>
      </c>
      <c r="C5" s="35" t="s">
        <v>32</v>
      </c>
      <c r="D5" s="9"/>
    </row>
    <row r="6" spans="1:16" ht="16.5" thickBot="1" x14ac:dyDescent="0.3">
      <c r="A6" s="34">
        <v>1</v>
      </c>
      <c r="B6" s="33">
        <v>2</v>
      </c>
      <c r="C6" s="33">
        <v>3</v>
      </c>
      <c r="D6" s="9"/>
      <c r="F6" s="5"/>
      <c r="G6" s="32" t="s">
        <v>31</v>
      </c>
      <c r="H6" s="31" t="s">
        <v>30</v>
      </c>
      <c r="I6" s="31" t="s">
        <v>29</v>
      </c>
      <c r="J6" s="31" t="s">
        <v>28</v>
      </c>
      <c r="K6" s="31" t="s">
        <v>27</v>
      </c>
      <c r="L6" s="31" t="s">
        <v>26</v>
      </c>
      <c r="M6" s="31" t="s">
        <v>25</v>
      </c>
      <c r="N6" s="31" t="s">
        <v>24</v>
      </c>
      <c r="O6" s="31" t="s">
        <v>23</v>
      </c>
      <c r="P6" s="31" t="s">
        <v>0</v>
      </c>
    </row>
    <row r="7" spans="1:16" ht="16.5" thickBot="1" x14ac:dyDescent="0.3">
      <c r="A7" s="28" t="s">
        <v>22</v>
      </c>
      <c r="B7" s="27">
        <v>324268</v>
      </c>
      <c r="C7" s="27">
        <f>P7/1000</f>
        <v>7003220</v>
      </c>
      <c r="D7" s="9"/>
      <c r="F7" s="13" t="s">
        <v>22</v>
      </c>
      <c r="G7" s="23">
        <f>318970*G21</f>
        <v>6857855000</v>
      </c>
      <c r="H7" s="23">
        <f>2678*H21</f>
        <v>60255000</v>
      </c>
      <c r="I7" s="3">
        <f>1200*I21</f>
        <v>36000000</v>
      </c>
      <c r="J7" s="3">
        <f>800*J21</f>
        <v>20000000</v>
      </c>
      <c r="K7" s="3">
        <f>0*K21</f>
        <v>0</v>
      </c>
      <c r="L7" s="3">
        <f>420*L21</f>
        <v>19110000</v>
      </c>
      <c r="M7" s="3">
        <f>200*M21</f>
        <v>10000000</v>
      </c>
      <c r="N7" s="3">
        <f>0*N21</f>
        <v>0</v>
      </c>
      <c r="O7" s="3">
        <f>0*O21</f>
        <v>0</v>
      </c>
      <c r="P7" s="22">
        <f>SUM(G7:O7)</f>
        <v>7003220000</v>
      </c>
    </row>
    <row r="8" spans="1:16" ht="16.5" thickBot="1" x14ac:dyDescent="0.3">
      <c r="A8" s="28" t="s">
        <v>21</v>
      </c>
      <c r="B8" s="27">
        <v>342063</v>
      </c>
      <c r="C8" s="27">
        <f>P8/1000</f>
        <v>7377622.5</v>
      </c>
      <c r="D8" s="9"/>
      <c r="F8" s="13" t="s">
        <v>21</v>
      </c>
      <c r="G8" s="23">
        <f>336575*G21</f>
        <v>7236362500</v>
      </c>
      <c r="H8" s="23">
        <f>2698*H21</f>
        <v>60705000</v>
      </c>
      <c r="I8" s="3">
        <f>800*I21</f>
        <v>24000000</v>
      </c>
      <c r="J8" s="3">
        <f>1680*J21</f>
        <v>42000000</v>
      </c>
      <c r="K8" s="3">
        <f>0*K21</f>
        <v>0</v>
      </c>
      <c r="L8" s="3">
        <f>210*L21</f>
        <v>9555000</v>
      </c>
      <c r="M8" s="3">
        <f>100*M21</f>
        <v>5000000</v>
      </c>
      <c r="N8" s="3">
        <f>0*N21</f>
        <v>0</v>
      </c>
      <c r="O8" s="3">
        <f>0*O21</f>
        <v>0</v>
      </c>
      <c r="P8" s="22">
        <f>SUM(G8:O8)</f>
        <v>7377622500</v>
      </c>
    </row>
    <row r="9" spans="1:16" ht="16.5" thickBot="1" x14ac:dyDescent="0.3">
      <c r="A9" s="28" t="s">
        <v>20</v>
      </c>
      <c r="B9" s="27">
        <v>176974</v>
      </c>
      <c r="C9" s="27">
        <f>P9/1000</f>
        <v>3925710</v>
      </c>
      <c r="D9" s="9"/>
      <c r="F9" s="13" t="s">
        <v>20</v>
      </c>
      <c r="G9" s="23">
        <f>162830*G21</f>
        <v>3500845000</v>
      </c>
      <c r="H9" s="23">
        <f>4954*H21</f>
        <v>111465000</v>
      </c>
      <c r="I9" s="3">
        <f>2200*I21</f>
        <v>66000000</v>
      </c>
      <c r="J9" s="3">
        <f>1160*J21</f>
        <v>29000000</v>
      </c>
      <c r="K9" s="3">
        <f>1000*K21</f>
        <v>35000000</v>
      </c>
      <c r="L9" s="3">
        <f>3240*L21</f>
        <v>147420000</v>
      </c>
      <c r="M9" s="3">
        <f>100*M21</f>
        <v>5000000</v>
      </c>
      <c r="N9" s="3">
        <f>590*N21</f>
        <v>12980000</v>
      </c>
      <c r="O9" s="3">
        <f>900*O21</f>
        <v>18000000</v>
      </c>
      <c r="P9" s="22">
        <f>SUM(G9:O9)</f>
        <v>3925710000</v>
      </c>
    </row>
    <row r="10" spans="1:16" ht="16.5" thickBot="1" x14ac:dyDescent="0.3">
      <c r="A10" s="28" t="s">
        <v>19</v>
      </c>
      <c r="B10" s="27">
        <v>481567</v>
      </c>
      <c r="C10" s="27">
        <f>P10/1000</f>
        <v>11142762.5</v>
      </c>
      <c r="D10" s="9"/>
      <c r="F10" s="13" t="s">
        <v>19</v>
      </c>
      <c r="G10" s="23">
        <f>387005*G21</f>
        <v>8320607500</v>
      </c>
      <c r="H10" s="23">
        <f>61278*H21</f>
        <v>1378755000</v>
      </c>
      <c r="I10" s="3">
        <f>0*I21</f>
        <v>0</v>
      </c>
      <c r="J10" s="3">
        <f>2384*J21</f>
        <v>59600000</v>
      </c>
      <c r="K10" s="3">
        <f>0*K21</f>
        <v>0</v>
      </c>
      <c r="L10" s="3">
        <f>30000*L21</f>
        <v>1365000000</v>
      </c>
      <c r="M10" s="3">
        <f>0*M21</f>
        <v>0</v>
      </c>
      <c r="N10" s="3">
        <f>400*N21</f>
        <v>8800000</v>
      </c>
      <c r="O10" s="3">
        <f>500*O21</f>
        <v>10000000</v>
      </c>
      <c r="P10" s="22">
        <f>SUM(G10:O10)</f>
        <v>11142762500</v>
      </c>
    </row>
    <row r="11" spans="1:16" ht="16.5" thickBot="1" x14ac:dyDescent="0.3">
      <c r="A11" s="28" t="s">
        <v>18</v>
      </c>
      <c r="B11" s="27">
        <v>440376</v>
      </c>
      <c r="C11" s="27">
        <f>P11/1000</f>
        <v>9533980</v>
      </c>
      <c r="D11" s="9"/>
      <c r="F11" s="13" t="s">
        <v>18</v>
      </c>
      <c r="G11" s="23">
        <f>377480*G21</f>
        <v>8115820000</v>
      </c>
      <c r="H11" s="23">
        <f>62496*H21</f>
        <v>1406160000</v>
      </c>
      <c r="I11" s="3">
        <f>400*I21</f>
        <v>12000000</v>
      </c>
      <c r="J11" s="3">
        <f>0*J21</f>
        <v>0</v>
      </c>
      <c r="K11" s="3">
        <f>0*K21</f>
        <v>0</v>
      </c>
      <c r="L11" s="3">
        <f>0*L21</f>
        <v>0</v>
      </c>
      <c r="M11" s="3">
        <f>0*M21</f>
        <v>0</v>
      </c>
      <c r="N11" s="3">
        <f>0*N21</f>
        <v>0</v>
      </c>
      <c r="O11" s="3">
        <f>0*O21</f>
        <v>0</v>
      </c>
      <c r="P11" s="22">
        <f>SUM(G11:O11)</f>
        <v>9533980000</v>
      </c>
    </row>
    <row r="12" spans="1:16" ht="16.5" thickBot="1" x14ac:dyDescent="0.3">
      <c r="A12" s="28" t="s">
        <v>17</v>
      </c>
      <c r="B12" s="27">
        <v>209175</v>
      </c>
      <c r="C12" s="27">
        <f>P12/1000</f>
        <v>4649562.5</v>
      </c>
      <c r="D12" s="9"/>
      <c r="F12" s="13" t="s">
        <v>17</v>
      </c>
      <c r="G12" s="23">
        <f>192975*G21</f>
        <v>4148962500</v>
      </c>
      <c r="H12" s="23">
        <f>2000*H21</f>
        <v>45000000</v>
      </c>
      <c r="I12" s="3">
        <f>800*I21</f>
        <v>24000000</v>
      </c>
      <c r="J12" s="3">
        <f>8000*J21</f>
        <v>200000000</v>
      </c>
      <c r="K12" s="3">
        <f>0*K21</f>
        <v>0</v>
      </c>
      <c r="L12" s="3">
        <f>4800*L21</f>
        <v>218400000</v>
      </c>
      <c r="M12" s="3">
        <f>0*M21</f>
        <v>0</v>
      </c>
      <c r="N12" s="3">
        <f>600*N21</f>
        <v>13200000</v>
      </c>
      <c r="O12" s="3">
        <f>0*O21</f>
        <v>0</v>
      </c>
      <c r="P12" s="22">
        <f>SUM(G12:O12)</f>
        <v>4649562500</v>
      </c>
    </row>
    <row r="13" spans="1:16" ht="16.5" thickBot="1" x14ac:dyDescent="0.3">
      <c r="A13" s="28" t="s">
        <v>16</v>
      </c>
      <c r="B13" s="27">
        <v>571436</v>
      </c>
      <c r="C13" s="27">
        <f>P13/1000</f>
        <v>12305400</v>
      </c>
      <c r="D13" s="9"/>
      <c r="F13" s="13" t="s">
        <v>16</v>
      </c>
      <c r="G13" s="30">
        <f>561720*G21</f>
        <v>12076980000</v>
      </c>
      <c r="H13" s="30">
        <f>7352*H21</f>
        <v>165420000</v>
      </c>
      <c r="I13" s="29">
        <f>780*I21</f>
        <v>23400000</v>
      </c>
      <c r="J13" s="29">
        <f>1584*J21</f>
        <v>39600000</v>
      </c>
      <c r="K13" s="29">
        <f>0*K21</f>
        <v>0</v>
      </c>
      <c r="L13" s="29">
        <f>0*L21</f>
        <v>0</v>
      </c>
      <c r="M13" s="29">
        <f>0*M21</f>
        <v>0</v>
      </c>
      <c r="N13" s="29">
        <f>0*N21</f>
        <v>0</v>
      </c>
      <c r="O13" s="29">
        <f>0*O21</f>
        <v>0</v>
      </c>
      <c r="P13" s="14">
        <f>SUM(G13:O13)</f>
        <v>12305400000</v>
      </c>
    </row>
    <row r="14" spans="1:16" ht="16.5" thickBot="1" x14ac:dyDescent="0.3">
      <c r="A14" s="28" t="s">
        <v>15</v>
      </c>
      <c r="B14" s="27">
        <v>565107</v>
      </c>
      <c r="C14" s="27">
        <f>P14/1000</f>
        <v>12181670.5</v>
      </c>
      <c r="D14" s="9"/>
      <c r="F14" s="13" t="s">
        <v>15</v>
      </c>
      <c r="G14" s="30">
        <f>559296*G21</f>
        <v>12024864000</v>
      </c>
      <c r="H14" s="30">
        <f>4678*H21</f>
        <v>105255000</v>
      </c>
      <c r="I14" s="29">
        <f>0*I21</f>
        <v>0</v>
      </c>
      <c r="J14" s="29">
        <f>0*J21</f>
        <v>0</v>
      </c>
      <c r="K14" s="29">
        <f>0*K21</f>
        <v>0</v>
      </c>
      <c r="L14" s="29">
        <f>1133*L21</f>
        <v>51551500</v>
      </c>
      <c r="M14" s="29">
        <f>0*M21</f>
        <v>0</v>
      </c>
      <c r="N14" s="29">
        <f>0*N21</f>
        <v>0</v>
      </c>
      <c r="O14" s="29">
        <f>0*O21</f>
        <v>0</v>
      </c>
      <c r="P14" s="14">
        <f>SUM(G14:O14)</f>
        <v>12181670500</v>
      </c>
    </row>
    <row r="15" spans="1:16" ht="16.5" thickBot="1" x14ac:dyDescent="0.3">
      <c r="A15" s="28" t="s">
        <v>14</v>
      </c>
      <c r="B15" s="27">
        <v>415514</v>
      </c>
      <c r="C15" s="27">
        <f>P15/1000</f>
        <v>8941329</v>
      </c>
      <c r="D15" s="9"/>
      <c r="F15" s="13" t="s">
        <v>14</v>
      </c>
      <c r="G15" s="30">
        <f>410496*G21</f>
        <v>8825664000</v>
      </c>
      <c r="H15" s="30">
        <f>4898*H21</f>
        <v>110205000</v>
      </c>
      <c r="I15" s="29">
        <f>0*I21</f>
        <v>0</v>
      </c>
      <c r="J15" s="29">
        <f>0*J21</f>
        <v>0</v>
      </c>
      <c r="K15" s="29">
        <f>0*K21</f>
        <v>0</v>
      </c>
      <c r="L15" s="29">
        <f>120*L21</f>
        <v>5460000</v>
      </c>
      <c r="M15" s="29">
        <f>0*M21</f>
        <v>0</v>
      </c>
      <c r="N15" s="29">
        <f>0*N21</f>
        <v>0</v>
      </c>
      <c r="O15" s="29">
        <f>0*O21</f>
        <v>0</v>
      </c>
      <c r="P15" s="14">
        <f>SUM(G15:O15)</f>
        <v>8941329000</v>
      </c>
    </row>
    <row r="16" spans="1:16" ht="16.5" thickBot="1" x14ac:dyDescent="0.3">
      <c r="A16" s="28" t="s">
        <v>13</v>
      </c>
      <c r="B16" s="27">
        <v>403857</v>
      </c>
      <c r="C16" s="27">
        <v>8690339.5</v>
      </c>
      <c r="D16" s="9"/>
      <c r="F16" s="13" t="s">
        <v>13</v>
      </c>
      <c r="G16" s="26">
        <f>'[1]REKAP TW I-4 TAWAR 2022'!$N$28</f>
        <v>396443</v>
      </c>
      <c r="H16" s="26">
        <f>'[1]REKAP TW I-4 TAWAR 2022'!$N$29</f>
        <v>7414</v>
      </c>
      <c r="I16" s="25"/>
      <c r="J16" s="25"/>
      <c r="K16" s="25"/>
      <c r="L16" s="25"/>
      <c r="M16" s="25"/>
      <c r="N16" s="25"/>
      <c r="O16" s="25"/>
      <c r="P16" s="24">
        <f>SUM(G16:O16)</f>
        <v>403857</v>
      </c>
    </row>
    <row r="17" spans="1:17" ht="16.5" thickBot="1" x14ac:dyDescent="0.3">
      <c r="A17" s="28" t="s">
        <v>12</v>
      </c>
      <c r="B17" s="27">
        <v>486945</v>
      </c>
      <c r="C17" s="27">
        <v>10539307.5</v>
      </c>
      <c r="D17" s="9"/>
      <c r="F17" s="13" t="s">
        <v>12</v>
      </c>
      <c r="G17" s="26">
        <f>'[1]REKAP TW I-4 TAWAR 2022'!$O$28</f>
        <v>416955</v>
      </c>
      <c r="H17" s="26">
        <f>'[1]REKAP TW I-4 TAWAR 2022'!$O$29</f>
        <v>69990</v>
      </c>
      <c r="I17" s="25"/>
      <c r="J17" s="25"/>
      <c r="K17" s="25"/>
      <c r="L17" s="25"/>
      <c r="M17" s="25"/>
      <c r="N17" s="25"/>
      <c r="O17" s="25"/>
      <c r="P17" s="24">
        <f>SUM(G17:O17)</f>
        <v>486945</v>
      </c>
    </row>
    <row r="18" spans="1:17" ht="16.5" thickBot="1" x14ac:dyDescent="0.3">
      <c r="A18" s="28" t="s">
        <v>11</v>
      </c>
      <c r="B18" s="27">
        <v>537498</v>
      </c>
      <c r="C18" s="27">
        <v>11633619</v>
      </c>
      <c r="D18" s="9"/>
      <c r="F18" s="13" t="s">
        <v>11</v>
      </c>
      <c r="G18" s="26">
        <f>'[1]REKAP TW I-4 TAWAR 2022'!$P$28</f>
        <v>466896</v>
      </c>
      <c r="H18" s="26">
        <f>'[1]REKAP TW I-4 TAWAR 2022'!$P$29</f>
        <v>68318</v>
      </c>
      <c r="I18" s="25">
        <f>'[1]REKAP TW I-4 TAWAR 2022'!$P$30</f>
        <v>400</v>
      </c>
      <c r="J18" s="25">
        <f>'[1]REKAP TW I-4 TAWAR 2022'!$P$31</f>
        <v>1584</v>
      </c>
      <c r="K18" s="25"/>
      <c r="L18" s="25"/>
      <c r="M18" s="25"/>
      <c r="N18" s="25">
        <f>'[1]REKAP TW I-4 TAWAR 2022'!$P$35</f>
        <v>300</v>
      </c>
      <c r="O18" s="25"/>
      <c r="P18" s="24">
        <f>SUM(G18:O18)</f>
        <v>537498</v>
      </c>
    </row>
    <row r="19" spans="1:17" ht="16.5" thickBot="1" x14ac:dyDescent="0.3">
      <c r="A19" s="12" t="s">
        <v>10</v>
      </c>
      <c r="B19" s="17">
        <f>SUM(B7:B18)</f>
        <v>4954780</v>
      </c>
      <c r="C19" s="17">
        <f>SUM(C7:C18)</f>
        <v>107924523</v>
      </c>
      <c r="D19" s="9"/>
      <c r="F19" s="5" t="s">
        <v>0</v>
      </c>
      <c r="G19" s="23">
        <f>SUM(G7:G18)</f>
        <v>71109240794</v>
      </c>
      <c r="H19" s="23">
        <f>SUM(H7:H18)</f>
        <v>3443365722</v>
      </c>
      <c r="I19" s="23">
        <f>SUM(I7:I18)</f>
        <v>185400400</v>
      </c>
      <c r="J19" s="23">
        <f>SUM(J7:J18)</f>
        <v>390201584</v>
      </c>
      <c r="K19" s="23">
        <f>SUM(K7:K18)</f>
        <v>35000000</v>
      </c>
      <c r="L19" s="23">
        <f>SUM(L7:L18)</f>
        <v>1816496500</v>
      </c>
      <c r="M19" s="23">
        <f>SUM(M7:M18)</f>
        <v>20000000</v>
      </c>
      <c r="N19" s="23">
        <f>SUM(N7:N18)</f>
        <v>34980300</v>
      </c>
      <c r="O19" s="23">
        <f>SUM(O7:O18)</f>
        <v>28000000</v>
      </c>
      <c r="P19" s="22">
        <f>SUM(P7:P18)</f>
        <v>77062685300</v>
      </c>
    </row>
    <row r="20" spans="1:17" ht="16.5" thickBot="1" x14ac:dyDescent="0.3">
      <c r="A20" s="12">
        <v>2021</v>
      </c>
      <c r="B20" s="17">
        <v>3289898</v>
      </c>
      <c r="C20" s="17">
        <v>64508619</v>
      </c>
      <c r="D20" s="9"/>
      <c r="F20" s="21" t="s">
        <v>9</v>
      </c>
      <c r="G20" s="20" t="str">
        <f>G6</f>
        <v>Lele</v>
      </c>
      <c r="H20" s="20" t="str">
        <f>H6</f>
        <v>Nila</v>
      </c>
      <c r="I20" s="20" t="str">
        <f>I6</f>
        <v>Mas</v>
      </c>
      <c r="J20" s="20" t="str">
        <f>J6</f>
        <v>Tawes, Lalawak</v>
      </c>
      <c r="K20" s="20" t="str">
        <f>K6</f>
        <v xml:space="preserve">Nilem </v>
      </c>
      <c r="L20" s="20" t="str">
        <f>L6</f>
        <v>Gurame</v>
      </c>
      <c r="M20" s="20" t="str">
        <f>M6</f>
        <v>Gabus</v>
      </c>
      <c r="N20" s="20" t="str">
        <f>N6</f>
        <v>Bawal</v>
      </c>
      <c r="O20" s="20" t="str">
        <f>O6</f>
        <v>Tambakan</v>
      </c>
      <c r="P20" s="19"/>
      <c r="Q20" s="18"/>
    </row>
    <row r="21" spans="1:17" ht="16.5" thickBot="1" x14ac:dyDescent="0.3">
      <c r="A21" s="12">
        <v>2020</v>
      </c>
      <c r="B21" s="17">
        <v>2491297</v>
      </c>
      <c r="C21" s="17">
        <v>46391351</v>
      </c>
      <c r="D21" s="9"/>
      <c r="F21" s="16" t="s">
        <v>8</v>
      </c>
      <c r="G21" s="15">
        <v>21500</v>
      </c>
      <c r="H21" s="15">
        <v>22500</v>
      </c>
      <c r="I21" s="14">
        <v>30000</v>
      </c>
      <c r="J21" s="14">
        <v>25000</v>
      </c>
      <c r="K21" s="14">
        <v>35000</v>
      </c>
      <c r="L21" s="14">
        <v>45500</v>
      </c>
      <c r="M21" s="14">
        <v>50000</v>
      </c>
      <c r="N21" s="14">
        <v>22000</v>
      </c>
      <c r="O21" s="14">
        <v>20000</v>
      </c>
      <c r="P21" s="5"/>
    </row>
    <row r="22" spans="1:17" ht="16.5" thickBot="1" x14ac:dyDescent="0.3">
      <c r="A22" s="12">
        <v>2019</v>
      </c>
      <c r="B22" s="10">
        <v>2582936</v>
      </c>
      <c r="C22" s="10">
        <v>38518965</v>
      </c>
      <c r="D22" s="9"/>
      <c r="F22" s="5"/>
      <c r="G22" s="13"/>
      <c r="H22" s="13"/>
      <c r="I22" s="5"/>
      <c r="J22" s="5"/>
      <c r="K22" s="5"/>
      <c r="L22" s="5"/>
      <c r="M22" s="5"/>
      <c r="N22" s="5"/>
      <c r="O22" s="5"/>
      <c r="P22" s="5"/>
    </row>
    <row r="23" spans="1:17" ht="16.5" thickBot="1" x14ac:dyDescent="0.3">
      <c r="A23" s="12">
        <v>2018</v>
      </c>
      <c r="B23" s="11">
        <v>2899782</v>
      </c>
      <c r="C23" s="10">
        <v>48320125.109999999</v>
      </c>
      <c r="D23" s="9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7" x14ac:dyDescent="0.25">
      <c r="A24" s="9"/>
      <c r="B24" s="9"/>
      <c r="C24" s="9"/>
      <c r="D24" s="9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7" x14ac:dyDescent="0.25">
      <c r="A25" s="9"/>
      <c r="B25" s="9"/>
      <c r="C25" s="9"/>
      <c r="D25" s="9"/>
      <c r="F25" s="6"/>
      <c r="G25" s="6"/>
      <c r="H25" s="6"/>
      <c r="I25" s="6"/>
      <c r="J25" s="6"/>
      <c r="K25" s="6"/>
      <c r="L25" s="6"/>
      <c r="M25" s="6"/>
      <c r="N25" s="6"/>
      <c r="O25" s="6"/>
      <c r="P25" s="8">
        <f>43632857500-P19</f>
        <v>-33429827800</v>
      </c>
    </row>
    <row r="26" spans="1:17" x14ac:dyDescent="0.25">
      <c r="A26" s="7" t="s">
        <v>7</v>
      </c>
      <c r="B26" s="7"/>
      <c r="C26" s="7"/>
      <c r="D26" s="7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9" spans="1:17" ht="30" x14ac:dyDescent="0.25">
      <c r="A29" s="5"/>
      <c r="B29" s="4" t="s">
        <v>6</v>
      </c>
      <c r="C29" s="4" t="s">
        <v>5</v>
      </c>
    </row>
    <row r="30" spans="1:17" x14ac:dyDescent="0.25">
      <c r="A30" s="2" t="s">
        <v>4</v>
      </c>
      <c r="B30" s="3">
        <f>SUM(B7:B9)</f>
        <v>843305</v>
      </c>
      <c r="C30" s="3">
        <f>SUM(C7:C9)</f>
        <v>18306552.5</v>
      </c>
    </row>
    <row r="31" spans="1:17" x14ac:dyDescent="0.25">
      <c r="A31" s="2" t="s">
        <v>3</v>
      </c>
      <c r="B31" s="3">
        <f>SUM(B10:B12)</f>
        <v>1131118</v>
      </c>
      <c r="C31" s="3">
        <f>SUM(C10:C12)</f>
        <v>25326305</v>
      </c>
    </row>
    <row r="32" spans="1:17" x14ac:dyDescent="0.25">
      <c r="A32" s="2" t="s">
        <v>2</v>
      </c>
      <c r="B32" s="3">
        <f>SUM(B13:B15)</f>
        <v>1552057</v>
      </c>
      <c r="C32" s="3">
        <f>SUM(C13:C15)</f>
        <v>33428399.5</v>
      </c>
    </row>
    <row r="33" spans="1:3" x14ac:dyDescent="0.25">
      <c r="A33" s="2" t="s">
        <v>1</v>
      </c>
      <c r="B33" s="3">
        <f>SUM(B16:B18)</f>
        <v>1428300</v>
      </c>
      <c r="C33" s="3">
        <f>SUM(C16:C18)</f>
        <v>30863266</v>
      </c>
    </row>
    <row r="34" spans="1:3" x14ac:dyDescent="0.25">
      <c r="A34" s="2" t="s">
        <v>0</v>
      </c>
      <c r="B34" s="1">
        <f>SUM(B30:B33)</f>
        <v>4954780</v>
      </c>
      <c r="C34" s="1">
        <f>SUM(C30:C33)</f>
        <v>107924523</v>
      </c>
    </row>
  </sheetData>
  <mergeCells count="4">
    <mergeCell ref="A1:C1"/>
    <mergeCell ref="A2:C2"/>
    <mergeCell ref="A3:C3"/>
    <mergeCell ref="A26:D26"/>
  </mergeCells>
  <pageMargins left="0.7" right="0.7" top="0.75" bottom="0.75" header="0.3" footer="0.3"/>
  <pageSetup paperSize="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prod&amp;nilai prknn kolam mnrt bln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2023-04-27T04:15:02Z</dcterms:created>
  <dcterms:modified xsi:type="dcterms:W3CDTF">2023-04-27T04:15:43Z</dcterms:modified>
</cp:coreProperties>
</file>