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_FilterDatabase" localSheetId="0" hidden="1">Sheet1!$A$3:$S$3</definedName>
  </definedNames>
  <calcPr fullCalcOnLoad="1"/>
</workbook>
</file>

<file path=xl/calcChain.xml><?xml version="1.0" encoding="utf-8"?>
<calcChain xmlns="http://schemas.openxmlformats.org/spreadsheetml/2006/main">
  <c r="N74" i="1" l="1"/>
</calcChain>
</file>

<file path=xl/sharedStrings.xml><?xml version="1.0" encoding="utf-8"?>
<sst xmlns="http://schemas.openxmlformats.org/spreadsheetml/2006/main" count="533" uniqueCount="386">
  <si>
    <t>NO</t>
  </si>
  <si>
    <t>NAMA PERUMAHAN</t>
  </si>
  <si>
    <t>PENGEMBANG PERUMAHAN</t>
  </si>
  <si>
    <t>Alamat/Telp Kantor</t>
  </si>
  <si>
    <t>Pengesahan</t>
  </si>
  <si>
    <t xml:space="preserve">Berdiri </t>
  </si>
  <si>
    <t>Pimpinan / Direktur</t>
  </si>
  <si>
    <t>Lokasi</t>
  </si>
  <si>
    <t>Koordinat</t>
  </si>
  <si>
    <t>INFORMASI SITE PLAN</t>
  </si>
  <si>
    <t>INFORMASI PEMBANGUNAN PERUMAHAN</t>
  </si>
  <si>
    <t>Jalan</t>
  </si>
  <si>
    <t>Kelurahan / Desa</t>
  </si>
  <si>
    <t>Kecamatan</t>
  </si>
  <si>
    <t>Luas Total</t>
  </si>
  <si>
    <r>
      <rPr>
        <sz val="12"/>
        <color theme="1"/>
        <rFont val="Times New Roman"/>
        <family val="1"/>
      </rPr>
      <t>Kavling Efektif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</si>
  <si>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Times New Roman"/>
        <family val="1"/>
      </rPr>
      <t>RTH, PSU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)</t>
    </r>
  </si>
  <si>
    <t>Rencana Rumah</t>
  </si>
  <si>
    <t>Realisasi Terbangun</t>
  </si>
  <si>
    <t>Type 60</t>
  </si>
  <si>
    <t>Type 45</t>
  </si>
  <si>
    <t>Type 36</t>
  </si>
  <si>
    <t>K1001 Pintu Unit 4</t>
  </si>
  <si>
    <t>PT. Arthur Aifathuh Yuda</t>
  </si>
  <si>
    <t>Jl. KH. A. Dahlan, Kavling 1001 pintu RT 01/14 Pasarbatang Brebes Email: arthuryuda@yahoo.co.id</t>
  </si>
  <si>
    <t>Yudin Herry</t>
  </si>
  <si>
    <t>Jl. Hasyim Asyari</t>
  </si>
  <si>
    <t>Limbangan Kulon</t>
  </si>
  <si>
    <t>Brebes</t>
  </si>
  <si>
    <t>6°52'1.59"S,109° 3'21.00"E</t>
  </si>
  <si>
    <t>Griya Jati Unggul</t>
  </si>
  <si>
    <t>PT. Jati Unggul Perkasa</t>
  </si>
  <si>
    <t>Jl. Dukuhmaja - Jatibarang No. 94 Telp. (0283) 463766 Brebes</t>
  </si>
  <si>
    <t>Sulaiman</t>
  </si>
  <si>
    <t>Jl. K.H. Abdul Karim</t>
  </si>
  <si>
    <t>Tengguli</t>
  </si>
  <si>
    <t>Tanjung</t>
  </si>
  <si>
    <t>Griya Sengon Indah</t>
  </si>
  <si>
    <t>PT. Bangun Sarana Dananjaya</t>
  </si>
  <si>
    <t>Jl. Raya Brebes - Jatibarang KM 4 Desa Terlangu Kecamatan Brebes Kabupaten Brebes Telp. 0877 2899 4588 Email: pt.bsd2016@gmail.com</t>
  </si>
  <si>
    <t xml:space="preserve">Dedi Risyanto </t>
  </si>
  <si>
    <t xml:space="preserve">Sengon </t>
  </si>
  <si>
    <t>6°53'35.92"S,108°51'52.22"E</t>
  </si>
  <si>
    <t xml:space="preserve">Sapphire Residence </t>
  </si>
  <si>
    <t xml:space="preserve">PT. Mitra Sapphire </t>
  </si>
  <si>
    <t>Jl. KH. Wahid Hasyim No.29 Brebes Telp. (0283) 672 232</t>
  </si>
  <si>
    <t>Mubarak</t>
  </si>
  <si>
    <t>Pasarbatang</t>
  </si>
  <si>
    <t>6°51'57.31"S,109° 2'54.71"E</t>
  </si>
  <si>
    <t>Sapphire Residence (Tahap 2)</t>
  </si>
  <si>
    <t>6°51'58.40"S,109° 3'1.30"E</t>
  </si>
  <si>
    <t>Medinna Cluster</t>
  </si>
  <si>
    <t>PT. Krida Jaya Perkasa</t>
  </si>
  <si>
    <t>Jln. GOR no. 17 RT 05/ RW 01 Kel. Brebes, Kec. Brebes, Kab. Brebes Email: pt.kridajayaperkasa.kjp@gmail.com</t>
  </si>
  <si>
    <t>Kristia Fajar</t>
  </si>
  <si>
    <t>Jl. Taman Siswa</t>
  </si>
  <si>
    <t>Padasugih</t>
  </si>
  <si>
    <t>6°53'19.06"S,109° 2'44.67"E</t>
  </si>
  <si>
    <t>Limbangan Agung Permai</t>
  </si>
  <si>
    <t>PT. Mandiri Berkah Illahi</t>
  </si>
  <si>
    <t>Jln. Kapten Samadikun RT.05/RW.01, Pesurungan Lor - Kota Tegal telp. (0283) 323066</t>
  </si>
  <si>
    <t>Rasito</t>
  </si>
  <si>
    <t>Jl. Cemara</t>
  </si>
  <si>
    <t>Limbangan</t>
  </si>
  <si>
    <t>Kersana</t>
  </si>
  <si>
    <t>6°54'12.43"S,108°51'50.45"E</t>
  </si>
  <si>
    <t>Eleanor Land</t>
  </si>
  <si>
    <t>PT. Eleanor Gemma Persada</t>
  </si>
  <si>
    <t>Jl. P. Diponegoro No. 8 Pesantunan RT 04/01 Brebes 52222 Telp. (0283) 671568</t>
  </si>
  <si>
    <t>Niufti Ayu Dewi Mahila</t>
  </si>
  <si>
    <t>Pesantunan</t>
  </si>
  <si>
    <t>Wanasari</t>
  </si>
  <si>
    <t>6°51'52.61"S,109° 0'46.74"E</t>
  </si>
  <si>
    <t>Puri Tanjung Brebes</t>
  </si>
  <si>
    <t>PT. Indracipta Purisatria</t>
  </si>
  <si>
    <t>Jl. Overste Isdiman II No. 3 Purwokerto 53114 Telp. (0281) 635451 email : purisatria@yahoo.co.id</t>
  </si>
  <si>
    <t>Alam Priyanto</t>
  </si>
  <si>
    <t>6°53'43.33"S,108°51'47.32"E</t>
  </si>
  <si>
    <t>Taman Amartha</t>
  </si>
  <si>
    <t>PT. Anugrah Jaya Land</t>
  </si>
  <si>
    <t>Jl. Sipelem Ruko No.2-3 Tegal (0283) 4533 787 Email : ajland.tegal@gmail.com</t>
  </si>
  <si>
    <t>Singgih Arie Pratomo</t>
  </si>
  <si>
    <t>Jl. H. Ambari</t>
  </si>
  <si>
    <t>6°51'43.10"S,109° 0'51.77"E</t>
  </si>
  <si>
    <t>Griya Satria Brebes</t>
  </si>
  <si>
    <t>PT. Pusaka Jaya Raya</t>
  </si>
  <si>
    <t>Jl. Yos Sudarso ruko No. 4 Pasarbatang Brebes Telp. (0284) 672999  Telp. gsbrebes@gmail.com</t>
  </si>
  <si>
    <t>Said</t>
  </si>
  <si>
    <t>Jl. Yos Sudarso</t>
  </si>
  <si>
    <t>6°51'44.62"S,109° 3'4.67"E</t>
  </si>
  <si>
    <t>Taman Amartha (Tahap 2)</t>
  </si>
  <si>
    <t>6°51'46.03"S,109° 0'47.77"E</t>
  </si>
  <si>
    <t>Graha Amartha</t>
  </si>
  <si>
    <t>6°51'42.06"S,109° 0'54.51"E</t>
  </si>
  <si>
    <t>Limbangan Agung Permai 2</t>
  </si>
  <si>
    <t>Kemukten</t>
  </si>
  <si>
    <t>6°54'14.41"S,108°51'47.60"E</t>
  </si>
  <si>
    <t>Permata Residence</t>
  </si>
  <si>
    <t>PT. Bumi Artha Sentosa</t>
  </si>
  <si>
    <t>Jl. Pangeran Diponegoro No. 206 RT. 003 RW. 001 Kec. Ketanggungan, Kab. Brebes 52263 Telp. (0283) 882-299 Email: marketing@bumiartha.com</t>
  </si>
  <si>
    <t>Johan Suryawijaya</t>
  </si>
  <si>
    <t>Ketanggungan</t>
  </si>
  <si>
    <t>6°55'58.82"S,108°53'29.23"E</t>
  </si>
  <si>
    <t>Griya Sakinah Kalimati</t>
  </si>
  <si>
    <t>PT. Naga Perkasa Sejati</t>
  </si>
  <si>
    <t>Ruko Pasar Harjo Sari Blok A No. 18 Jl. Soekarno Hatta Bawen - Kab. Semarang Telp (0298) 5200 141</t>
  </si>
  <si>
    <t>Didik Setiawan</t>
  </si>
  <si>
    <t>Kalimati</t>
  </si>
  <si>
    <t>6°54'22.57"S,109° 3'28.65"E</t>
  </si>
  <si>
    <t>Bumi Cahaya Asri</t>
  </si>
  <si>
    <t>PT. Berlian Jaya Group</t>
  </si>
  <si>
    <t>Perum Graha Bahari RT 05/RW 01 Debong lor, Tegal Barat Email: berlianjayagrup@gmail.com Telp: 0823 2482 7831</t>
  </si>
  <si>
    <t>Warjono</t>
  </si>
  <si>
    <t xml:space="preserve">Kalipucang </t>
  </si>
  <si>
    <t>Jatibarang</t>
  </si>
  <si>
    <t>6°55'0.73"S,109° 3'12.17"E</t>
  </si>
  <si>
    <t>Kedungtukang Permai</t>
  </si>
  <si>
    <t>Kedungtukang</t>
  </si>
  <si>
    <t>6°55'41.70"S,109° 2'19.45"E</t>
  </si>
  <si>
    <t>Citra Adisana Residence</t>
  </si>
  <si>
    <t>PT. Bumi Citra Satria</t>
  </si>
  <si>
    <t>Jl. Jatisari No.24 F, Karangmiri, Sumampir, Kec. Purwokerto Utara, Kabupaten Banyumas, Jawa Tengah 53125 Telp. (0281) 6842511</t>
  </si>
  <si>
    <t>Firdaus Vidhyawan</t>
  </si>
  <si>
    <t>Adisana</t>
  </si>
  <si>
    <t>Bumiayu</t>
  </si>
  <si>
    <t>7°15'7.71"S,109° 1'8.96"E</t>
  </si>
  <si>
    <t>Griya Kersana Permai</t>
  </si>
  <si>
    <t>Jl. Kersana Timur</t>
  </si>
  <si>
    <t>6°55'41.15"S,108°52'0.65"E</t>
  </si>
  <si>
    <t>Bumiayu Permai Raya</t>
  </si>
  <si>
    <t>PT. Raya Eka Perkasa</t>
  </si>
  <si>
    <t>Jl. Pala Raya Mejasem Barat Tegal Telp. (0283) 3335335</t>
  </si>
  <si>
    <t>dr. Budi Sutrisno, M. Kes</t>
  </si>
  <si>
    <t>Jatisawit</t>
  </si>
  <si>
    <t>7°15'56.16"S,109° 1'17.87"E</t>
  </si>
  <si>
    <t>Permata Indah Tahap 2</t>
  </si>
  <si>
    <t xml:space="preserve">PT. Ivana Putra </t>
  </si>
  <si>
    <t>Jl. Winduaji No. 159 Paguyangan Brebes Jawa Tengah, telp (0289) 4311632</t>
  </si>
  <si>
    <t>Ivan Akmal Nur</t>
  </si>
  <si>
    <t>Langkap</t>
  </si>
  <si>
    <t>7°15'23.57"S,109° 1'3.54"E</t>
  </si>
  <si>
    <t>Triehans Tanjung 2</t>
  </si>
  <si>
    <t>PT. Kuasa Triehans Semesta</t>
  </si>
  <si>
    <t>Jl. Yos Sudarso Kompleks Islamic Brebes Ruko Sapphire No. 7 Email : ptkuasatriehans@gmail.com Telp. (0283) 451 4003</t>
  </si>
  <si>
    <t>Heri Agus Nur Rohman</t>
  </si>
  <si>
    <t>6°53'41.55"S,108°51'49.56"E</t>
  </si>
  <si>
    <t>Cluster Ruby Regency</t>
  </si>
  <si>
    <t>PT. Rubi Pirdaus Mandiri</t>
  </si>
  <si>
    <t>Jl. Taman Siswa, Kios A Blok B Perumahan Cluster Ruby Regency Kel. Brebes, Kec. Brebes Email: ptrubupirdausmandiribrebes@gmail.com telp. (0283) 4511267</t>
  </si>
  <si>
    <t>M. Usip</t>
  </si>
  <si>
    <t>6°53'5.77"S,109° 2'45.00"E</t>
  </si>
  <si>
    <t>Sedoyokonco Jatibarang</t>
  </si>
  <si>
    <t>PT. Sedoyo Konco Propertindo</t>
  </si>
  <si>
    <t>Komp. Bumi Linggahara (Rumah Kuning) No. 6B Jl. Brigjend Dharsono (By Pass) Kedawung - Cirebon 45153 telp. 0231 8338580</t>
  </si>
  <si>
    <t>Ida Surjana Fahrudin</t>
  </si>
  <si>
    <t>Klampis</t>
  </si>
  <si>
    <t>6°58'2.35"S,109° 2'9.55"E</t>
  </si>
  <si>
    <t>Taman Puri Permata II</t>
  </si>
  <si>
    <t>PT. Madison Mustika Nusantara</t>
  </si>
  <si>
    <t>Ruko Permata blok A No. 17-18 Desa Bulakelor Kec. Ketanggungan Kab. Brebes</t>
  </si>
  <si>
    <t>Soetjipto Handoko</t>
  </si>
  <si>
    <t>Bulakelor</t>
  </si>
  <si>
    <t>6°56'29.57"S,108°54'35.72"E</t>
  </si>
  <si>
    <t>Taman Puri Permata 1</t>
  </si>
  <si>
    <t>6°56'28.90"S,108°54'42.92"E</t>
  </si>
  <si>
    <t>Griya Kalipucang Makmur</t>
  </si>
  <si>
    <t>PT. Anjela Rukun Makmur</t>
  </si>
  <si>
    <t>Jl. Thamrin no. 2 Semarang Telp. 024 86400597</t>
  </si>
  <si>
    <t>Thoha</t>
  </si>
  <si>
    <t>6°55'2.65"S,109° 3'30.25"E</t>
  </si>
  <si>
    <t>Griya Kaliwadas Asri</t>
  </si>
  <si>
    <t>PT. Raja Kavling Mandiri</t>
  </si>
  <si>
    <t>Desa Bantarkawung RT 03/RW 04 Kec. Bantarkawung, Brebes Telp. 0823 2628 6605</t>
  </si>
  <si>
    <t>Imam Maturidi</t>
  </si>
  <si>
    <t xml:space="preserve">Kaliwadas </t>
  </si>
  <si>
    <t>7°15'34.19"S,108°58'18.78"E</t>
  </si>
  <si>
    <t>Mega Nirwana Brebes</t>
  </si>
  <si>
    <t>PT. Mega Nirwana Propetindo</t>
  </si>
  <si>
    <t>Jl. Raya Wibawa Mukti II KM2 Komplek Asabri Indah Kavling 1 RT 03/RW 06 Kel. Jatiluhur, Kec. Jatiasih, Kota Bekasi Provinsi Jawa Barat  Telp. 0815 1487 3395</t>
  </si>
  <si>
    <t>R. Christyo Sarwogo</t>
  </si>
  <si>
    <t>6°55'0.83"S,109° 3'20.59"E</t>
  </si>
  <si>
    <t>Cluster Jaya Nunggal</t>
  </si>
  <si>
    <t>PT. Jaya Antara Nunggal</t>
  </si>
  <si>
    <t>Kp. Tegalgede Jl. Industri RT 011 RW 004 Desa Pasirsari, Kec. Cikarang Selatan, Kab. Bekasi Telp.0877 3640 0280</t>
  </si>
  <si>
    <t>Abdul Khamid</t>
  </si>
  <si>
    <t>Bulakamba</t>
  </si>
  <si>
    <t>6°51'46.42"S,108°56'53.35"E</t>
  </si>
  <si>
    <t>Saputra Raya</t>
  </si>
  <si>
    <t>PT. Saputra Ceko Pratama</t>
  </si>
  <si>
    <t>Jl. Pemuda, Ds. Cepoko Kuning, Kec. Batang, Kab. Batang Jawa Tengah Telp (0285) 4496668 Kode Pos: 51216 Email: pt.saputracekopratama@gmail.com</t>
  </si>
  <si>
    <t>Fachri Muhammad S</t>
  </si>
  <si>
    <t xml:space="preserve">Lemahabang </t>
  </si>
  <si>
    <t>6°53'1.20"S,108°51'55.89"E</t>
  </si>
  <si>
    <t>Fajar Berkah Raya</t>
  </si>
  <si>
    <t>PT. Fajar Berkah Raya</t>
  </si>
  <si>
    <t>Jl. Raya Ketanggungan - Pejagan</t>
  </si>
  <si>
    <t>Ahmad Arif Fadlil</t>
  </si>
  <si>
    <t>6°55'29.27"S,108°53'34.76"E</t>
  </si>
  <si>
    <t>Meranti Mas</t>
  </si>
  <si>
    <t>PT. Pesona Laju Cemerlang</t>
  </si>
  <si>
    <t>Jl. Kersana Desa Kemukten Brebes Jawa Tengah Telp. 0818854532</t>
  </si>
  <si>
    <t>Andrutama Als Andrew H.</t>
  </si>
  <si>
    <t>6°54'39.47"S,108°51'52.48"E</t>
  </si>
  <si>
    <t>Hollywood Bangsri</t>
  </si>
  <si>
    <t>PT. Tunas Hidayah Rizki</t>
  </si>
  <si>
    <t>Jl. Raya Kluwut KM 14 RT 04 RW 15 Desa Kluwut Kec. Bulakamba Kab. Brebes Telp. 0878 3024 8790</t>
  </si>
  <si>
    <t>Tajudin</t>
  </si>
  <si>
    <t xml:space="preserve">Bangsri </t>
  </si>
  <si>
    <t>6°52'12.94"S,108°58'28.46"E</t>
  </si>
  <si>
    <t>Graha Bhayangkara Kartika</t>
  </si>
  <si>
    <t>PT. Reffindo Jaya Makmur</t>
  </si>
  <si>
    <t>Jl. Taman Ceria No. E-34 Graha Estetika Banyumanik Semarang Telp. 0822 2790 9909 Email: dedehdaryati79@gmail.com</t>
  </si>
  <si>
    <t>Dedeh Daryati</t>
  </si>
  <si>
    <t>Bilqila Regency 1</t>
  </si>
  <si>
    <t>PT. Arsa Prima Bumiayu</t>
  </si>
  <si>
    <r>
      <rPr>
        <sz val="12"/>
        <color theme="1"/>
        <rFont val="Times New Roman"/>
        <family val="1"/>
      </rPr>
      <t>Blok B No. 2 Komplek Bumi Sari Ayu </t>
    </r>
    <r>
      <rPr>
        <b/>
        <sz val="12"/>
        <color theme="1"/>
        <rFont val="Times New Roman"/>
        <family val="1"/>
      </rPr>
      <t>Bumiayu</t>
    </r>
    <r>
      <rPr>
        <sz val="12"/>
        <color theme="1"/>
        <rFont val="Times New Roman"/>
        <family val="1"/>
      </rPr>
      <t xml:space="preserve"> Telp. 0815 4806 7330</t>
    </r>
  </si>
  <si>
    <t>Arief Rakhman</t>
  </si>
  <si>
    <t>7°15'6.82"S,109° 0'47.81"E</t>
  </si>
  <si>
    <t>Bilqila Regency 2</t>
  </si>
  <si>
    <t xml:space="preserve">Langkap </t>
  </si>
  <si>
    <t>7°15'26.29"S,109° 1'6.02"E</t>
  </si>
  <si>
    <t>Delima Village</t>
  </si>
  <si>
    <t>PT. Citra Properti Internusa</t>
  </si>
  <si>
    <t>PESANTUNAN, JL. SAWOJAJAR, DESA PESANTUNAN, KEC. WANASARI, KAB. BREBES NO. 1 JAWA TENGAH, KAB BREBES, WANASARI, PESANTUNAN, Telp. 085729298625 Email : udjie971@gmail.com</t>
  </si>
  <si>
    <t>6°51'41.06"S,109° 1'5.47"E</t>
  </si>
  <si>
    <t>Griya Sakinah 2</t>
  </si>
  <si>
    <t>PT. HR Mitra Propertindo</t>
  </si>
  <si>
    <t>Yeni Varita</t>
  </si>
  <si>
    <t>6°52'8.66"S,109° 3'8.56"E</t>
  </si>
  <si>
    <t>Puri Harapan Tengguli</t>
  </si>
  <si>
    <t>PT. Patriot Sayma Land</t>
  </si>
  <si>
    <t>Jl. Talang Tembaga RT 01/RW 06 Kel. Margadadi - Indramayu Telp. 0813 1280 6003 / 0838 2314 0039 Email: pt.patriotsaymaland@gmail.com</t>
  </si>
  <si>
    <t>Yogi Kurniawan</t>
  </si>
  <si>
    <t>6°52'38.18"S,108°50'26.99"E</t>
  </si>
  <si>
    <t>Griya Brebes Asri</t>
  </si>
  <si>
    <t xml:space="preserve">PT. Cakrabuana Bangun Persada </t>
  </si>
  <si>
    <t>Jl. Cipto Mangunkusumo No. 619 Kota Tegal Telp. 0283 4170404</t>
  </si>
  <si>
    <t>Jeannice Henny Tanujaya</t>
  </si>
  <si>
    <t>Lembarawa</t>
  </si>
  <si>
    <t>6°54'14.00"S,109° 3'40.10"E</t>
  </si>
  <si>
    <t>Sulthan Residence</t>
  </si>
  <si>
    <t>PT. Hanaan Jaya Bersama</t>
  </si>
  <si>
    <t>Jl. Gajah Mada No. 50 Gandasuli - Brebes Telp. (0283) 451 3790 HP. 0856 4701 4701 / 0823 3942 3315 Email: hanaanjayabersama@gmail.com</t>
  </si>
  <si>
    <t>Dimas Uji Pangeran Harjo Mukti</t>
  </si>
  <si>
    <t>6°54'15.87"S,109° 3'49.83"E</t>
  </si>
  <si>
    <t>Bumi Aji Residence</t>
  </si>
  <si>
    <t>PT. Bumi Aji Sederhana</t>
  </si>
  <si>
    <t xml:space="preserve">Jl. Kauman I RT 01/RW 05 Margasari Kab. Tegal Jawa Tengah </t>
  </si>
  <si>
    <t>Sri Laela</t>
  </si>
  <si>
    <t>6°54'38.06"S,109° 3'30.61"E</t>
  </si>
  <si>
    <t>Griya Putri Land</t>
  </si>
  <si>
    <t>PT. Ghayatri Putri Land</t>
  </si>
  <si>
    <t>Jl. Taipe Desa Kaliwlingi RT 03/RW 03 Kec. Brebes Kab. Brebes Email: herilaksono225@gmail.com, Telp. 0819 9333 3117</t>
  </si>
  <si>
    <t>Heri Laksono</t>
  </si>
  <si>
    <t xml:space="preserve">Pesantunan </t>
  </si>
  <si>
    <t xml:space="preserve">Wanasari </t>
  </si>
  <si>
    <t>6°51'49.06"S,109° 1'11.17"E</t>
  </si>
  <si>
    <t>Mozza Regency</t>
  </si>
  <si>
    <t>PT. Sari Berkah Makmur</t>
  </si>
  <si>
    <t xml:space="preserve">Jl. Darussalam No.12, Kaumanpulo, Brebes, Kec. Brebes, Kabupaten Brebes, Jawa Tengah 52212 </t>
  </si>
  <si>
    <t>Iman Mulyadi</t>
  </si>
  <si>
    <t>6°52'26.00"S,108°57'18.76"E</t>
  </si>
  <si>
    <t>Griya Limbangan Indah</t>
  </si>
  <si>
    <t xml:space="preserve">Limbangan </t>
  </si>
  <si>
    <t>6°54'13.47"S,108°53'5.75"E</t>
  </si>
  <si>
    <t>Pesona Tengguli</t>
  </si>
  <si>
    <t>PT. Pilar Tiga Megah</t>
  </si>
  <si>
    <t>Jl. Jatinegara Kaum No. 8 RT 02/W 03 Jatinegara Kaum Pulo Gadung Jakarta Timur, DKI Jakarta Telp. 0815 1199 8749 Email: pilartigamegah@gmail.com</t>
  </si>
  <si>
    <t>Chairul</t>
  </si>
  <si>
    <t>Jl. H. Abdul Karim</t>
  </si>
  <si>
    <t>6°52'27.51"S,108°50'30.20"E</t>
  </si>
  <si>
    <t>Kalika Residence</t>
  </si>
  <si>
    <t xml:space="preserve">PT. Naga Karisprima </t>
  </si>
  <si>
    <t>Jl. Ki Ageng Gribig, Margo Mulyo RT 01/RW 011 Gergunung Kec. Klaten utara Kab. Klaten Telp. 0815 4801 3333</t>
  </si>
  <si>
    <t>Haris Supriyadi</t>
  </si>
  <si>
    <t>Jatirokeh</t>
  </si>
  <si>
    <t>Songgom</t>
  </si>
  <si>
    <t>7° 0'8.52"S,109° 0'59.39"E</t>
  </si>
  <si>
    <t>Griya Sengon Indah (Tahap 3)</t>
  </si>
  <si>
    <t>6°53'38.01"S,108°51'50.48"E</t>
  </si>
  <si>
    <t>Green City Kersana</t>
  </si>
  <si>
    <t>PT. Permadi Gatra Persada</t>
  </si>
  <si>
    <t>Jl. Pasuka Pelajar Imam No. 13 Desa Pamijen Sokaraja Telp. 0812 8792 5356 Email: PermadiGatrap@Gmail.com</t>
  </si>
  <si>
    <t>Sumirin</t>
  </si>
  <si>
    <t>6°54'23.68"S,108°51'44.52"E</t>
  </si>
  <si>
    <t>Griya Kubangpari Indah</t>
  </si>
  <si>
    <t>PT. Bersama Untuk Membangun Negeri</t>
  </si>
  <si>
    <t>Desa kemukten RT 02/RW 02 Kersana Brebes Telp. 0856 2413 3977</t>
  </si>
  <si>
    <t>Kubangpari</t>
  </si>
  <si>
    <t>6°57'9.67"S,108°51'24.98"E</t>
  </si>
  <si>
    <t>Griya Kemukten Asri</t>
  </si>
  <si>
    <t xml:space="preserve">Kemukten </t>
  </si>
  <si>
    <t>6°55'3.12"S,108°52'6.63"E</t>
  </si>
  <si>
    <t>Griya Berkah Asri</t>
  </si>
  <si>
    <t>PT. Atro Putra Bumi</t>
  </si>
  <si>
    <t>Jl. Jend. Sudirman KM1 No. 20 Desa Laren Kec. Bumiayu, Kab. Brebes 52273 Jawa Tengah telp. (0289) 432408 Email : artoputrabumi@yahoo.co.id</t>
  </si>
  <si>
    <t>Mukhamad Toif HL</t>
  </si>
  <si>
    <t>7°15'55.79"S,108°59'10.31"E</t>
  </si>
  <si>
    <t>De Mansion</t>
  </si>
  <si>
    <t>PT. Dunia Mas Properti</t>
  </si>
  <si>
    <t>Jl. Banjaratma - Tanjungsari, Wanasari, Brebes Kode Pos: 52252 Telp. 087794940606</t>
  </si>
  <si>
    <t>Darmawan Eko Setiadi</t>
  </si>
  <si>
    <t>Jl. Banjarsari Raya</t>
  </si>
  <si>
    <t>Tanjungsari</t>
  </si>
  <si>
    <t>6°54'42.66"S,108°59'12.11"E</t>
  </si>
  <si>
    <t>Agung Pratama</t>
  </si>
  <si>
    <t>PT. Orion Jaya Bersama</t>
  </si>
  <si>
    <t>Jl. Anoa RT 02/RW 04 Trayeman, Slawi, Tegal Telp. 0877 3886 2840</t>
  </si>
  <si>
    <t>Mohamad Agung Wiguna</t>
  </si>
  <si>
    <t>Karanglo</t>
  </si>
  <si>
    <t>6°57'55.23"S,109° 4'4.55"E</t>
  </si>
  <si>
    <t>Triehans Village Tanjung 1</t>
  </si>
  <si>
    <t>6°52'28.92"S,108°51'28.48"E</t>
  </si>
  <si>
    <t xml:space="preserve">Rich residence </t>
  </si>
  <si>
    <t>PT.Dinar dirham indonesia</t>
  </si>
  <si>
    <t>Jl. Jenggot No. 46/443 RT 01 / RW 07 Desa Jenggot Kec. Pekalongan Selatan Kota Pekalongan Telp. 0852 0093 2500</t>
  </si>
  <si>
    <t>Mochammad Nas Imam</t>
  </si>
  <si>
    <t>kemukten</t>
  </si>
  <si>
    <t>kersana</t>
  </si>
  <si>
    <t>6°54'7.87"S,108°51'42.83"E</t>
  </si>
  <si>
    <t>Griya Kenzie Gemilang</t>
  </si>
  <si>
    <t>PT. Griya Kenzie Gemilang</t>
  </si>
  <si>
    <t>Jl. Jenderal Sudirman Ruko Square No. 3 Ketanggungan, Kab. Brebes Telp. (0283) 4582608 Email: griyakenziegemilang@gmail.com</t>
  </si>
  <si>
    <t>Ariston Tua Sidauruk</t>
  </si>
  <si>
    <t>Griya Satria Pesona Nirwana</t>
  </si>
  <si>
    <t>PT. Griya Satria Mandiri</t>
  </si>
  <si>
    <t>Jl. Yos Sudarso  94 Telp. 0281 640558 Purwokerto 53136 Email : griyasatriamandiri@gmail.com</t>
  </si>
  <si>
    <t>Johan Setiyadi</t>
  </si>
  <si>
    <t>Pagejugan</t>
  </si>
  <si>
    <t>6°51'7.14"S,109° 3'1.41"E</t>
  </si>
  <si>
    <t>Griya Satria Gardenia</t>
  </si>
  <si>
    <t>PT. Graha Shamra Mandiri</t>
  </si>
  <si>
    <t>Tegal Jawa tengah Telp. 0877 945 8000 3 / 085 325 333 853 Email: grahashamra01@gmail.com</t>
  </si>
  <si>
    <t>Said Muchsin</t>
  </si>
  <si>
    <t>6°54'57.51"S,109° 3'8.99"E</t>
  </si>
  <si>
    <t>Lembah Sakinah Bumiayu</t>
  </si>
  <si>
    <t>PT. Dirly Makmur Putra Syukur</t>
  </si>
  <si>
    <t>Jl. Ir. H. Juanda No.49, Cregomas Kulon, Pakembaran, Kec. Slawi, Kabupaten Tegal, Jawa Tengah 52415 Telp. 0853-2528-3842</t>
  </si>
  <si>
    <t>Liana Tanjung</t>
  </si>
  <si>
    <t>Dukuhturi</t>
  </si>
  <si>
    <t>7°13'56.23"S,109° 0'52.41"E</t>
  </si>
  <si>
    <t>Lembah Sakinah Bumiayu Tahap 2</t>
  </si>
  <si>
    <t>7°14'1.19"S,109° 0'50.89"E</t>
  </si>
  <si>
    <t>Griya Samara</t>
  </si>
  <si>
    <t>PT. Alfath Bumi Indah</t>
  </si>
  <si>
    <t xml:space="preserve">Desa Randusari RT 03/RW 02 Kec. Pagerbarang, Kab. Tegal </t>
  </si>
  <si>
    <t>Sahroni</t>
  </si>
  <si>
    <t>Janegara</t>
  </si>
  <si>
    <t>6°56'57.41"S,109° 2'46.96"E</t>
  </si>
  <si>
    <t>Griya Satria Pesona Alamanda</t>
  </si>
  <si>
    <t>6°58'2.75"S,109° 2'5.59"E</t>
  </si>
  <si>
    <t>Manaran Residence</t>
  </si>
  <si>
    <t>PT. Nafial Jaya Mandiri</t>
  </si>
  <si>
    <t>Desa Pacul RT 08/RW 08 Kec. Talang Kab. Tegal Telp. 0812 2110 858</t>
  </si>
  <si>
    <t>M. Nuridin</t>
  </si>
  <si>
    <t>Jatibarang Lor</t>
  </si>
  <si>
    <t>6°57'55.88"S,109° 3'49.62"E</t>
  </si>
  <si>
    <t>Mutiara Kalimasodo 99</t>
  </si>
  <si>
    <t>PT. Kalimasodo Jaya Bersama</t>
  </si>
  <si>
    <t>Jl. Malik Ibrahim (Kav. Green Faedah Brebes No. A3) RT 05/RW 01 Kel. Brebes, Kec. Brebes, Kab. Brebes Telp. 0853 2892 9121 Email: kalimasodojayabersama@gmail.com</t>
  </si>
  <si>
    <t>Teguh Kalimasyada</t>
  </si>
  <si>
    <t>6°53'4.62"S,109° 2'41.33"E</t>
  </si>
  <si>
    <t>Griya Pratama Asri</t>
  </si>
  <si>
    <t>PT. Sofian Jaya Prima</t>
  </si>
  <si>
    <t>Jl. Saditan Baru RT 06/RW 05, Kec. Brebes, Kab. Brebes Telp. 082225459292 Email: sofiyanjayaprima@gmail.com</t>
  </si>
  <si>
    <t>Sofian Ari Saputra</t>
  </si>
  <si>
    <t>Jl. Taruna</t>
  </si>
  <si>
    <t>6°51'56.77"S,108°56'54.22"E</t>
  </si>
  <si>
    <t>Graha Estetika Regency</t>
  </si>
  <si>
    <t>PT. Pandawa Agung Propertindo</t>
  </si>
  <si>
    <t>Jl. Raya Pantura Losari Brebes Perum Graha Estetika Regency Losari Lor Telp. (0283) 8801071</t>
  </si>
  <si>
    <t>Edie Koeswanto</t>
  </si>
  <si>
    <t>Losari Lor</t>
  </si>
  <si>
    <t>Losari</t>
  </si>
  <si>
    <t>6°51'47.19"S,108°49'57.76"E</t>
  </si>
  <si>
    <t>Griya Zafira Permai</t>
  </si>
  <si>
    <t>PT. Amilis Porpertindo Utama Mandiri</t>
  </si>
  <si>
    <t>Jl. Raya Singkil No. 9 RT 024/RW 05 Kel. Adiwerna Kec. Adiwerna Kab. Tegal Telp. 081229563792</t>
  </si>
  <si>
    <t>Muhammad Alvin Al Ghifari</t>
  </si>
  <si>
    <t>6°54'59.50"S,109° 3'6.11"E</t>
  </si>
  <si>
    <t>Jatibarang Residence</t>
  </si>
  <si>
    <t>PT. Jatibarang Permai Perkasa</t>
  </si>
  <si>
    <t>Jl. Perkutut 3 No. 150 Kel. Neglasari Kec. Neglasari Kota Tanggerang Prov. Banten 15129 Telp. 0812 1370 0888 Email: Pt.jatibarangpermaiperkasa@gmail.com</t>
  </si>
  <si>
    <t>Christian</t>
  </si>
  <si>
    <t>Jl. KH. A. Syahroni</t>
  </si>
  <si>
    <t>6°57'54.73"S,109° 3'56.32"E</t>
  </si>
</sst>
</file>

<file path=xl/styles.xml><?xml version="1.0" encoding="utf-8"?>
<styleSheet xmlns="http://schemas.openxmlformats.org/spreadsheetml/2006/main">
  <numFmts count="1">
    <numFmt numFmtId="177" formatCode="[$-421]dd\ mmmm\ yyyy;@"/>
  </numFmts>
  <fonts count="6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1"/>
      <color rgb="FF111827"/>
      <name val="Segoe UI"/>
      <family val="2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/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177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1" fillId="2" borderId="1" xfId="0" applyFill="1" applyBorder="1"/>
    <xf numFmtId="0" fontId="1" fillId="0" borderId="1" xfId="0" applyBorder="1"/>
    <xf numFmtId="17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ill="1" applyBorder="1" applyAlignment="1">
      <alignment vertical="center" wrapText="1"/>
    </xf>
    <xf numFmtId="0" fontId="1" fillId="2" borderId="1" xfId="0" applyFill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0" fontId="1" fillId="0" borderId="1" xfId="0" applyBorder="1" applyAlignment="1">
      <alignment horizontal="center"/>
    </xf>
    <xf numFmtId="0" fontId="1" fillId="0" borderId="1" xfId="0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9685d3-2f7f-4f72-87ce-d5b1f90bf9b2}">
  <dimension ref="A1:S74"/>
  <sheetViews>
    <sheetView tabSelected="1" workbookViewId="0" topLeftCell="A73">
      <selection pane="topLeft" activeCell="C6" sqref="C6"/>
    </sheetView>
  </sheetViews>
  <sheetFormatPr defaultRowHeight="14.5" customHeight="1"/>
  <cols>
    <col min="1" max="1" width="6.428571428571429" style="1" customWidth="1"/>
    <col min="2" max="2" width="31.285714285714285" style="1" bestFit="1" customWidth="1"/>
    <col min="3" max="3" width="36.714285714285715" style="1" bestFit="1" customWidth="1"/>
    <col min="4" max="5" width="36.714285714285715" style="1" customWidth="1"/>
    <col min="6" max="6" width="13.714285714285714" style="1" customWidth="1"/>
    <col min="7" max="7" width="30.142857142857142" style="1" bestFit="1" customWidth="1"/>
    <col min="8" max="8" width="20" style="1" bestFit="1" customWidth="1"/>
    <col min="9" max="9" width="16.857142857142858" style="1" bestFit="1" customWidth="1"/>
    <col min="10" max="10" width="13.571428571428571" style="1" bestFit="1" customWidth="1"/>
    <col min="11" max="11" width="13.571428571428571" style="1" customWidth="1"/>
    <col min="12" max="12" width="13.142857142857142" style="1" customWidth="1"/>
    <col min="13" max="14" width="12.857142857142858" style="1" customWidth="1"/>
    <col min="15" max="15" width="9.857142857142858" style="1" customWidth="1"/>
    <col min="16" max="16" width="11.428571428571429" style="1" customWidth="1"/>
    <col min="17" max="16384" width="9.142857142857142" style="1" customWidth="1"/>
  </cols>
  <sheetData>
    <row r="1" spans="1:19" ht="15.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/>
      <c r="I1" s="2" t="s">
        <v>7</v>
      </c>
      <c r="J1" s="2"/>
      <c r="K1" s="2" t="s">
        <v>8</v>
      </c>
      <c r="L1" s="5" t="s">
        <v>9</v>
      </c>
      <c r="M1" s="5"/>
      <c r="N1" s="5"/>
      <c r="O1" s="5" t="s">
        <v>10</v>
      </c>
      <c r="P1" s="5"/>
      <c r="Q1" s="5"/>
      <c r="R1" s="5"/>
      <c r="S1" s="5"/>
    </row>
    <row r="2" spans="1:19" ht="34">
      <c r="A2" s="2"/>
      <c r="B2" s="2"/>
      <c r="C2" s="2"/>
      <c r="D2" s="2"/>
      <c r="E2" s="3"/>
      <c r="F2" s="2"/>
      <c r="G2" s="2"/>
      <c r="H2" s="4" t="s">
        <v>11</v>
      </c>
      <c r="I2" s="2" t="s">
        <v>12</v>
      </c>
      <c r="J2" s="2" t="s">
        <v>13</v>
      </c>
      <c r="K2" s="2"/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2" t="s">
        <v>19</v>
      </c>
      <c r="R2" s="2" t="s">
        <v>20</v>
      </c>
      <c r="S2" s="2" t="s">
        <v>21</v>
      </c>
    </row>
    <row r="3" spans="1:19" ht="15.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</row>
    <row r="4" spans="1:19" ht="15.5">
      <c r="A4" s="7">
        <v>1</v>
      </c>
      <c r="B4" s="8" t="s">
        <v>22</v>
      </c>
      <c r="C4" s="9" t="s">
        <v>23</v>
      </c>
      <c r="D4" s="9" t="s">
        <v>24</v>
      </c>
      <c r="E4" s="10">
        <v>42949</v>
      </c>
      <c r="F4" s="8"/>
      <c r="G4" s="8" t="s">
        <v>25</v>
      </c>
      <c r="H4" s="11" t="s">
        <v>26</v>
      </c>
      <c r="I4" s="12" t="s">
        <v>27</v>
      </c>
      <c r="J4" s="12" t="s">
        <v>28</v>
      </c>
      <c r="K4" s="13" t="s">
        <v>29</v>
      </c>
      <c r="L4" s="14">
        <f>M4+N4</f>
        <v>10470</v>
      </c>
      <c r="M4" s="14">
        <v>7242</v>
      </c>
      <c r="N4" s="14">
        <v>3228</v>
      </c>
      <c r="O4" s="8">
        <f>32+8+1+2+1+5+5+1+7+9+6+2</f>
        <v>79</v>
      </c>
      <c r="P4" s="15"/>
      <c r="Q4" s="8">
        <f>O4-R4-S4</f>
        <v>36</v>
      </c>
      <c r="R4" s="8">
        <f>8+1+2</f>
        <v>11</v>
      </c>
      <c r="S4" s="8">
        <v>32</v>
      </c>
    </row>
    <row r="5" spans="1:19" ht="15.5">
      <c r="A5" s="7">
        <v>2</v>
      </c>
      <c r="B5" s="16" t="s">
        <v>30</v>
      </c>
      <c r="C5" s="17" t="s">
        <v>31</v>
      </c>
      <c r="D5" s="17" t="s">
        <v>32</v>
      </c>
      <c r="E5" s="18">
        <v>43127</v>
      </c>
      <c r="F5" s="16"/>
      <c r="G5" s="16" t="s">
        <v>33</v>
      </c>
      <c r="H5" s="19" t="s">
        <v>34</v>
      </c>
      <c r="I5" s="20" t="s">
        <v>35</v>
      </c>
      <c r="J5" s="20" t="s">
        <v>36</v>
      </c>
      <c r="K5" s="20"/>
      <c r="L5" s="21">
        <f>M5+N5</f>
        <v>37145</v>
      </c>
      <c r="M5" s="21">
        <v>22836</v>
      </c>
      <c r="N5" s="21">
        <v>14309</v>
      </c>
      <c r="O5" s="16">
        <v>345</v>
      </c>
      <c r="P5" s="22"/>
      <c r="Q5" s="16"/>
      <c r="R5" s="16"/>
      <c r="S5" s="16">
        <v>345</v>
      </c>
    </row>
    <row r="6" spans="1:19" ht="15.5">
      <c r="A6" s="7">
        <v>3</v>
      </c>
      <c r="B6" s="16" t="s">
        <v>37</v>
      </c>
      <c r="C6" s="17" t="s">
        <v>38</v>
      </c>
      <c r="D6" s="17" t="s">
        <v>39</v>
      </c>
      <c r="E6" s="18">
        <v>43210</v>
      </c>
      <c r="F6" s="16"/>
      <c r="G6" s="16" t="s">
        <v>40</v>
      </c>
      <c r="H6" s="19"/>
      <c r="I6" s="20" t="s">
        <v>41</v>
      </c>
      <c r="J6" s="20" t="s">
        <v>36</v>
      </c>
      <c r="K6" s="23" t="s">
        <v>42</v>
      </c>
      <c r="L6" s="21">
        <v>7510</v>
      </c>
      <c r="M6" s="21">
        <f>4320+300+40</f>
        <v>4660</v>
      </c>
      <c r="N6" s="21">
        <f>L6-M6</f>
        <v>2850</v>
      </c>
      <c r="O6" s="16">
        <v>78</v>
      </c>
      <c r="P6" s="22"/>
      <c r="Q6" s="16">
        <v>6</v>
      </c>
      <c r="R6" s="16"/>
      <c r="S6" s="16">
        <v>72</v>
      </c>
    </row>
    <row r="7" spans="1:19" ht="15.5">
      <c r="A7" s="7">
        <v>4</v>
      </c>
      <c r="B7" s="8" t="s">
        <v>43</v>
      </c>
      <c r="C7" s="9" t="s">
        <v>44</v>
      </c>
      <c r="D7" s="9" t="s">
        <v>45</v>
      </c>
      <c r="E7" s="10">
        <v>43229</v>
      </c>
      <c r="F7" s="8"/>
      <c r="G7" s="8" t="s">
        <v>46</v>
      </c>
      <c r="H7" s="11"/>
      <c r="I7" s="12" t="s">
        <v>47</v>
      </c>
      <c r="J7" s="12" t="s">
        <v>28</v>
      </c>
      <c r="K7" s="13" t="s">
        <v>48</v>
      </c>
      <c r="L7" s="14">
        <f>M7+N7</f>
        <v>9279</v>
      </c>
      <c r="M7" s="14">
        <v>6721.8000000000002</v>
      </c>
      <c r="N7" s="14">
        <v>2557.1999999999998</v>
      </c>
      <c r="O7" s="8">
        <v>43</v>
      </c>
      <c r="P7" s="15"/>
      <c r="Q7" s="8">
        <f>8+12+4+19</f>
        <v>43</v>
      </c>
      <c r="R7" s="8"/>
      <c r="S7" s="8"/>
    </row>
    <row r="8" spans="1:19" ht="15.5">
      <c r="A8" s="7">
        <v>5</v>
      </c>
      <c r="B8" s="8" t="s">
        <v>49</v>
      </c>
      <c r="C8" s="9" t="s">
        <v>44</v>
      </c>
      <c r="D8" s="9" t="s">
        <v>45</v>
      </c>
      <c r="E8" s="10">
        <v>43229</v>
      </c>
      <c r="F8" s="8"/>
      <c r="G8" s="8" t="s">
        <v>46</v>
      </c>
      <c r="H8" s="11"/>
      <c r="I8" s="12" t="s">
        <v>47</v>
      </c>
      <c r="J8" s="12" t="s">
        <v>28</v>
      </c>
      <c r="K8" s="13" t="s">
        <v>50</v>
      </c>
      <c r="L8" s="14">
        <f>M8+N8</f>
        <v>8401</v>
      </c>
      <c r="M8" s="14">
        <v>5693</v>
      </c>
      <c r="N8" s="14">
        <v>2708</v>
      </c>
      <c r="O8" s="8">
        <v>46</v>
      </c>
      <c r="P8" s="15"/>
      <c r="Q8" s="8">
        <v>2</v>
      </c>
      <c r="R8" s="8">
        <v>44</v>
      </c>
      <c r="S8" s="8"/>
    </row>
    <row r="9" spans="1:19" ht="15.5">
      <c r="A9" s="7">
        <v>6</v>
      </c>
      <c r="B9" s="8" t="s">
        <v>51</v>
      </c>
      <c r="C9" s="9" t="s">
        <v>52</v>
      </c>
      <c r="D9" s="9" t="s">
        <v>53</v>
      </c>
      <c r="E9" s="10">
        <v>43229</v>
      </c>
      <c r="F9" s="8"/>
      <c r="G9" s="8" t="s">
        <v>54</v>
      </c>
      <c r="H9" s="11" t="s">
        <v>55</v>
      </c>
      <c r="I9" s="12" t="s">
        <v>56</v>
      </c>
      <c r="J9" s="12" t="s">
        <v>28</v>
      </c>
      <c r="K9" s="13" t="s">
        <v>57</v>
      </c>
      <c r="L9" s="14">
        <v>3332</v>
      </c>
      <c r="M9" s="14">
        <f>792+792+231</f>
        <v>1815</v>
      </c>
      <c r="N9" s="14">
        <f>L9-M9</f>
        <v>1517</v>
      </c>
      <c r="O9" s="8">
        <v>21</v>
      </c>
      <c r="P9" s="15"/>
      <c r="Q9" s="8">
        <v>3</v>
      </c>
      <c r="R9" s="8">
        <v>18</v>
      </c>
      <c r="S9" s="8"/>
    </row>
    <row r="10" spans="1:19" ht="15.5">
      <c r="A10" s="7">
        <v>7</v>
      </c>
      <c r="B10" s="16" t="s">
        <v>58</v>
      </c>
      <c r="C10" s="17" t="s">
        <v>59</v>
      </c>
      <c r="D10" s="17" t="s">
        <v>60</v>
      </c>
      <c r="E10" s="18">
        <v>43314</v>
      </c>
      <c r="F10" s="16"/>
      <c r="G10" s="16" t="s">
        <v>61</v>
      </c>
      <c r="H10" s="19" t="s">
        <v>62</v>
      </c>
      <c r="I10" s="20" t="s">
        <v>63</v>
      </c>
      <c r="J10" s="20" t="s">
        <v>64</v>
      </c>
      <c r="K10" s="23" t="s">
        <v>65</v>
      </c>
      <c r="L10" s="21">
        <f t="shared" si="0" ref="L10:L22">M10+N10</f>
        <v>20396</v>
      </c>
      <c r="M10" s="21">
        <v>14504</v>
      </c>
      <c r="N10" s="21">
        <v>5892</v>
      </c>
      <c r="O10" s="16">
        <v>213</v>
      </c>
      <c r="P10" s="22"/>
      <c r="Q10" s="16"/>
      <c r="R10" s="16"/>
      <c r="S10" s="16">
        <v>213</v>
      </c>
    </row>
    <row r="11" spans="1:19" ht="15.5">
      <c r="A11" s="7">
        <v>8</v>
      </c>
      <c r="B11" s="8" t="s">
        <v>66</v>
      </c>
      <c r="C11" s="9" t="s">
        <v>67</v>
      </c>
      <c r="D11" s="9" t="s">
        <v>68</v>
      </c>
      <c r="E11" s="10">
        <v>43339</v>
      </c>
      <c r="F11" s="8"/>
      <c r="G11" s="8" t="s">
        <v>69</v>
      </c>
      <c r="H11" s="11"/>
      <c r="I11" s="12" t="s">
        <v>70</v>
      </c>
      <c r="J11" s="12" t="s">
        <v>71</v>
      </c>
      <c r="K11" s="13" t="s">
        <v>72</v>
      </c>
      <c r="L11" s="14">
        <f t="shared" si="0"/>
        <v>13190</v>
      </c>
      <c r="M11" s="14">
        <v>6527</v>
      </c>
      <c r="N11" s="14">
        <v>6663</v>
      </c>
      <c r="O11" s="8">
        <v>83</v>
      </c>
      <c r="P11" s="15"/>
      <c r="Q11" s="8">
        <f>10+6+17+10+2+5</f>
        <v>50</v>
      </c>
      <c r="R11" s="8">
        <v>24</v>
      </c>
      <c r="S11" s="8">
        <v>9</v>
      </c>
    </row>
    <row r="12" spans="1:19" ht="15.5">
      <c r="A12" s="7">
        <v>9</v>
      </c>
      <c r="B12" s="8" t="s">
        <v>73</v>
      </c>
      <c r="C12" s="9" t="s">
        <v>74</v>
      </c>
      <c r="D12" s="9" t="s">
        <v>75</v>
      </c>
      <c r="E12" s="10">
        <v>43391</v>
      </c>
      <c r="F12" s="8"/>
      <c r="G12" s="8" t="s">
        <v>76</v>
      </c>
      <c r="H12" s="11"/>
      <c r="I12" s="12" t="s">
        <v>41</v>
      </c>
      <c r="J12" s="12" t="s">
        <v>36</v>
      </c>
      <c r="K12" s="13" t="s">
        <v>77</v>
      </c>
      <c r="L12" s="14">
        <f t="shared" si="0"/>
        <v>35568</v>
      </c>
      <c r="M12" s="14">
        <v>20989.650000000001</v>
      </c>
      <c r="N12" s="14">
        <v>14578.349999999999</v>
      </c>
      <c r="O12" s="8">
        <v>334</v>
      </c>
      <c r="P12" s="15"/>
      <c r="Q12" s="8">
        <v>4</v>
      </c>
      <c r="R12" s="8">
        <v>19</v>
      </c>
      <c r="S12" s="8">
        <v>311</v>
      </c>
    </row>
    <row r="13" spans="1:19" ht="15.5">
      <c r="A13" s="7">
        <v>10</v>
      </c>
      <c r="B13" s="8" t="s">
        <v>78</v>
      </c>
      <c r="C13" s="9" t="s">
        <v>79</v>
      </c>
      <c r="D13" s="9" t="s">
        <v>80</v>
      </c>
      <c r="E13" s="10">
        <v>43403</v>
      </c>
      <c r="F13" s="8"/>
      <c r="G13" s="8" t="s">
        <v>81</v>
      </c>
      <c r="H13" s="11" t="s">
        <v>82</v>
      </c>
      <c r="I13" s="12" t="s">
        <v>70</v>
      </c>
      <c r="J13" s="12" t="s">
        <v>71</v>
      </c>
      <c r="K13" s="13" t="s">
        <v>83</v>
      </c>
      <c r="L13" s="14">
        <f t="shared" si="0"/>
        <v>18443</v>
      </c>
      <c r="M13" s="14">
        <v>12296</v>
      </c>
      <c r="N13" s="14">
        <v>6147</v>
      </c>
      <c r="O13" s="8">
        <v>191</v>
      </c>
      <c r="P13" s="15"/>
      <c r="Q13" s="8"/>
      <c r="R13" s="8"/>
      <c r="S13" s="8">
        <v>191</v>
      </c>
    </row>
    <row r="14" spans="1:19" ht="15.5">
      <c r="A14" s="7">
        <v>11</v>
      </c>
      <c r="B14" s="16" t="s">
        <v>84</v>
      </c>
      <c r="C14" s="17" t="s">
        <v>85</v>
      </c>
      <c r="D14" s="17" t="s">
        <v>86</v>
      </c>
      <c r="E14" s="24">
        <v>43447</v>
      </c>
      <c r="F14" s="16"/>
      <c r="G14" s="16" t="s">
        <v>87</v>
      </c>
      <c r="H14" s="19" t="s">
        <v>88</v>
      </c>
      <c r="I14" s="20" t="s">
        <v>47</v>
      </c>
      <c r="J14" s="20" t="s">
        <v>28</v>
      </c>
      <c r="K14" s="23" t="s">
        <v>89</v>
      </c>
      <c r="L14" s="21">
        <f t="shared" si="0"/>
        <v>17005</v>
      </c>
      <c r="M14" s="21">
        <v>10203</v>
      </c>
      <c r="N14" s="21">
        <v>6802</v>
      </c>
      <c r="O14" s="16">
        <f>Q14+R14</f>
        <v>89</v>
      </c>
      <c r="P14" s="22"/>
      <c r="Q14" s="16">
        <v>28</v>
      </c>
      <c r="R14" s="16">
        <v>61</v>
      </c>
      <c r="S14" s="16"/>
    </row>
    <row r="15" spans="1:19" ht="15.5">
      <c r="A15" s="7">
        <v>12</v>
      </c>
      <c r="B15" s="8" t="s">
        <v>90</v>
      </c>
      <c r="C15" s="9" t="s">
        <v>79</v>
      </c>
      <c r="D15" s="9" t="s">
        <v>80</v>
      </c>
      <c r="E15" s="10">
        <v>43448</v>
      </c>
      <c r="F15" s="8"/>
      <c r="G15" s="8" t="s">
        <v>81</v>
      </c>
      <c r="H15" s="11" t="s">
        <v>82</v>
      </c>
      <c r="I15" s="12" t="s">
        <v>70</v>
      </c>
      <c r="J15" s="12" t="s">
        <v>71</v>
      </c>
      <c r="K15" s="13" t="s">
        <v>91</v>
      </c>
      <c r="L15" s="14">
        <f t="shared" si="0"/>
        <v>3444</v>
      </c>
      <c r="M15" s="14">
        <v>2100</v>
      </c>
      <c r="N15" s="14">
        <v>1344</v>
      </c>
      <c r="O15" s="8">
        <v>35</v>
      </c>
      <c r="P15" s="15"/>
      <c r="Q15" s="8"/>
      <c r="R15" s="8"/>
      <c r="S15" s="8">
        <v>35</v>
      </c>
    </row>
    <row r="16" spans="1:19" ht="15.5">
      <c r="A16" s="7">
        <v>13</v>
      </c>
      <c r="B16" s="8" t="s">
        <v>92</v>
      </c>
      <c r="C16" s="9" t="s">
        <v>79</v>
      </c>
      <c r="D16" s="9" t="s">
        <v>80</v>
      </c>
      <c r="E16" s="10">
        <v>43448</v>
      </c>
      <c r="F16" s="8"/>
      <c r="G16" s="8" t="s">
        <v>81</v>
      </c>
      <c r="H16" s="11"/>
      <c r="I16" s="12" t="s">
        <v>71</v>
      </c>
      <c r="J16" s="12" t="s">
        <v>71</v>
      </c>
      <c r="K16" s="13" t="s">
        <v>93</v>
      </c>
      <c r="L16" s="14">
        <f t="shared" si="0"/>
        <v>34005</v>
      </c>
      <c r="M16" s="14">
        <v>20820</v>
      </c>
      <c r="N16" s="14">
        <v>13185</v>
      </c>
      <c r="O16" s="8">
        <v>347</v>
      </c>
      <c r="P16" s="15"/>
      <c r="Q16" s="8"/>
      <c r="R16" s="8"/>
      <c r="S16" s="8">
        <v>347</v>
      </c>
    </row>
    <row r="17" spans="1:19" ht="15.5">
      <c r="A17" s="7">
        <v>14</v>
      </c>
      <c r="B17" s="16" t="s">
        <v>94</v>
      </c>
      <c r="C17" s="17" t="s">
        <v>59</v>
      </c>
      <c r="D17" s="17" t="s">
        <v>60</v>
      </c>
      <c r="E17" s="18">
        <v>43453</v>
      </c>
      <c r="F17" s="16"/>
      <c r="G17" s="16" t="s">
        <v>61</v>
      </c>
      <c r="H17" s="19" t="s">
        <v>62</v>
      </c>
      <c r="I17" s="20" t="s">
        <v>95</v>
      </c>
      <c r="J17" s="20" t="s">
        <v>64</v>
      </c>
      <c r="K17" s="23" t="s">
        <v>96</v>
      </c>
      <c r="L17" s="21">
        <f t="shared" si="0"/>
        <v>19730</v>
      </c>
      <c r="M17" s="21">
        <v>11918</v>
      </c>
      <c r="N17" s="21">
        <v>7812</v>
      </c>
      <c r="O17" s="16">
        <v>167</v>
      </c>
      <c r="P17" s="22"/>
      <c r="Q17" s="16"/>
      <c r="R17" s="16"/>
      <c r="S17" s="16">
        <v>167</v>
      </c>
    </row>
    <row r="18" spans="1:19" ht="15.5">
      <c r="A18" s="7">
        <v>15</v>
      </c>
      <c r="B18" s="8" t="s">
        <v>97</v>
      </c>
      <c r="C18" s="9" t="s">
        <v>98</v>
      </c>
      <c r="D18" s="9" t="s">
        <v>99</v>
      </c>
      <c r="E18" s="10">
        <v>43518</v>
      </c>
      <c r="F18" s="8"/>
      <c r="G18" s="8" t="s">
        <v>100</v>
      </c>
      <c r="H18" s="11"/>
      <c r="I18" s="12" t="s">
        <v>101</v>
      </c>
      <c r="J18" s="12" t="s">
        <v>101</v>
      </c>
      <c r="K18" s="13" t="s">
        <v>102</v>
      </c>
      <c r="L18" s="14">
        <f t="shared" si="0"/>
        <v>1857</v>
      </c>
      <c r="M18" s="14">
        <v>1120</v>
      </c>
      <c r="N18" s="14">
        <v>737</v>
      </c>
      <c r="O18" s="8">
        <v>14</v>
      </c>
      <c r="P18" s="15"/>
      <c r="Q18" s="8"/>
      <c r="R18" s="8"/>
      <c r="S18" s="8">
        <v>14</v>
      </c>
    </row>
    <row r="19" spans="1:19" ht="15.5">
      <c r="A19" s="7">
        <v>16</v>
      </c>
      <c r="B19" s="8" t="s">
        <v>103</v>
      </c>
      <c r="C19" s="9" t="s">
        <v>104</v>
      </c>
      <c r="D19" s="9" t="s">
        <v>105</v>
      </c>
      <c r="E19" s="10">
        <v>43592</v>
      </c>
      <c r="F19" s="8"/>
      <c r="G19" s="8" t="s">
        <v>106</v>
      </c>
      <c r="H19" s="11"/>
      <c r="I19" s="12" t="s">
        <v>107</v>
      </c>
      <c r="J19" s="12" t="s">
        <v>28</v>
      </c>
      <c r="K19" s="13" t="s">
        <v>108</v>
      </c>
      <c r="L19" s="14">
        <f t="shared" si="0"/>
        <v>4240</v>
      </c>
      <c r="M19" s="14">
        <v>2580</v>
      </c>
      <c r="N19" s="14">
        <v>1660</v>
      </c>
      <c r="O19" s="8">
        <v>43</v>
      </c>
      <c r="P19" s="15"/>
      <c r="Q19" s="8"/>
      <c r="R19" s="8"/>
      <c r="S19" s="8">
        <v>43</v>
      </c>
    </row>
    <row r="20" spans="1:19" ht="15.5">
      <c r="A20" s="7">
        <v>17</v>
      </c>
      <c r="B20" s="8" t="s">
        <v>109</v>
      </c>
      <c r="C20" s="9" t="s">
        <v>110</v>
      </c>
      <c r="D20" s="9" t="s">
        <v>111</v>
      </c>
      <c r="E20" s="10">
        <v>43608</v>
      </c>
      <c r="F20" s="8"/>
      <c r="G20" s="8" t="s">
        <v>112</v>
      </c>
      <c r="H20" s="11"/>
      <c r="I20" s="12" t="s">
        <v>113</v>
      </c>
      <c r="J20" s="12" t="s">
        <v>114</v>
      </c>
      <c r="K20" s="13" t="s">
        <v>115</v>
      </c>
      <c r="L20" s="14">
        <f t="shared" si="0"/>
        <v>2841</v>
      </c>
      <c r="M20" s="14">
        <v>1720</v>
      </c>
      <c r="N20" s="14">
        <v>1121</v>
      </c>
      <c r="O20" s="8">
        <v>28</v>
      </c>
      <c r="P20" s="15"/>
      <c r="Q20" s="8"/>
      <c r="R20" s="8"/>
      <c r="S20" s="8">
        <v>28</v>
      </c>
    </row>
    <row r="21" spans="1:19" ht="15.5">
      <c r="A21" s="7">
        <v>18</v>
      </c>
      <c r="B21" s="8" t="s">
        <v>116</v>
      </c>
      <c r="C21" s="9" t="s">
        <v>38</v>
      </c>
      <c r="D21" s="9" t="s">
        <v>39</v>
      </c>
      <c r="E21" s="10">
        <v>43655</v>
      </c>
      <c r="F21" s="8"/>
      <c r="G21" s="8" t="s">
        <v>40</v>
      </c>
      <c r="H21" s="11"/>
      <c r="I21" s="12" t="s">
        <v>117</v>
      </c>
      <c r="J21" s="12" t="s">
        <v>114</v>
      </c>
      <c r="K21" s="13" t="s">
        <v>118</v>
      </c>
      <c r="L21" s="14">
        <f t="shared" si="0"/>
        <v>2484</v>
      </c>
      <c r="M21" s="14">
        <v>1500</v>
      </c>
      <c r="N21" s="14">
        <v>984</v>
      </c>
      <c r="O21" s="8">
        <v>24</v>
      </c>
      <c r="P21" s="15"/>
      <c r="Q21" s="8"/>
      <c r="R21" s="8"/>
      <c r="S21" s="8">
        <v>24</v>
      </c>
    </row>
    <row r="22" spans="1:19" ht="15.5">
      <c r="A22" s="7">
        <v>19</v>
      </c>
      <c r="B22" s="8" t="s">
        <v>119</v>
      </c>
      <c r="C22" s="9" t="s">
        <v>120</v>
      </c>
      <c r="D22" s="8" t="s">
        <v>121</v>
      </c>
      <c r="E22" s="10">
        <v>43728</v>
      </c>
      <c r="F22" s="8"/>
      <c r="G22" s="8" t="s">
        <v>122</v>
      </c>
      <c r="H22" s="11"/>
      <c r="I22" s="12" t="s">
        <v>123</v>
      </c>
      <c r="J22" s="12" t="s">
        <v>124</v>
      </c>
      <c r="K22" s="13" t="s">
        <v>125</v>
      </c>
      <c r="L22" s="14">
        <f t="shared" si="0"/>
        <v>6724</v>
      </c>
      <c r="M22" s="14">
        <v>4125</v>
      </c>
      <c r="N22" s="14">
        <v>2599</v>
      </c>
      <c r="O22" s="8">
        <v>43</v>
      </c>
      <c r="P22" s="15"/>
      <c r="Q22" s="8">
        <v>9</v>
      </c>
      <c r="R22" s="8">
        <f>O22-Q22</f>
        <v>34</v>
      </c>
      <c r="S22" s="8"/>
    </row>
    <row r="23" spans="1:19" ht="15.5">
      <c r="A23" s="7">
        <v>20</v>
      </c>
      <c r="B23" s="8" t="s">
        <v>126</v>
      </c>
      <c r="C23" s="9" t="s">
        <v>38</v>
      </c>
      <c r="D23" s="9" t="s">
        <v>39</v>
      </c>
      <c r="E23" s="10">
        <v>43739</v>
      </c>
      <c r="F23" s="8"/>
      <c r="G23" s="8" t="s">
        <v>40</v>
      </c>
      <c r="H23" s="13" t="s">
        <v>127</v>
      </c>
      <c r="I23" s="12" t="s">
        <v>64</v>
      </c>
      <c r="J23" s="12" t="s">
        <v>64</v>
      </c>
      <c r="K23" s="13" t="s">
        <v>128</v>
      </c>
      <c r="L23" s="14">
        <v>31000</v>
      </c>
      <c r="M23" s="14">
        <v>19380</v>
      </c>
      <c r="N23" s="14">
        <f>L23-M23</f>
        <v>11620</v>
      </c>
      <c r="O23" s="8">
        <v>323</v>
      </c>
      <c r="P23" s="15"/>
      <c r="Q23" s="8"/>
      <c r="R23" s="8"/>
      <c r="S23" s="8">
        <v>323</v>
      </c>
    </row>
    <row r="24" spans="1:19" ht="15.5">
      <c r="A24" s="7">
        <v>21</v>
      </c>
      <c r="B24" s="8" t="s">
        <v>129</v>
      </c>
      <c r="C24" s="9" t="s">
        <v>130</v>
      </c>
      <c r="D24" s="9" t="s">
        <v>131</v>
      </c>
      <c r="E24" s="10">
        <v>43739</v>
      </c>
      <c r="F24" s="8"/>
      <c r="G24" s="8" t="s">
        <v>132</v>
      </c>
      <c r="H24" s="11"/>
      <c r="I24" s="12" t="s">
        <v>133</v>
      </c>
      <c r="J24" s="12" t="s">
        <v>124</v>
      </c>
      <c r="K24" s="13" t="s">
        <v>134</v>
      </c>
      <c r="L24" s="14">
        <f t="shared" si="1" ref="L24:L38">M24+N24</f>
        <v>3637</v>
      </c>
      <c r="M24" s="14">
        <v>2415</v>
      </c>
      <c r="N24" s="14">
        <v>1222</v>
      </c>
      <c r="O24" s="8">
        <v>36</v>
      </c>
      <c r="P24" s="15"/>
      <c r="Q24" s="8"/>
      <c r="R24" s="8"/>
      <c r="S24" s="8">
        <v>36</v>
      </c>
    </row>
    <row r="25" spans="1:19" ht="15.5">
      <c r="A25" s="7">
        <v>22</v>
      </c>
      <c r="B25" s="8" t="s">
        <v>135</v>
      </c>
      <c r="C25" s="9" t="s">
        <v>136</v>
      </c>
      <c r="D25" s="9" t="s">
        <v>137</v>
      </c>
      <c r="E25" s="10">
        <v>43756</v>
      </c>
      <c r="F25" s="8"/>
      <c r="G25" s="8" t="s">
        <v>138</v>
      </c>
      <c r="H25" s="11"/>
      <c r="I25" s="12" t="s">
        <v>139</v>
      </c>
      <c r="J25" s="12" t="s">
        <v>124</v>
      </c>
      <c r="K25" s="13" t="s">
        <v>140</v>
      </c>
      <c r="L25" s="14">
        <f t="shared" si="1"/>
        <v>2425</v>
      </c>
      <c r="M25" s="14">
        <v>1493</v>
      </c>
      <c r="N25" s="14">
        <v>932</v>
      </c>
      <c r="O25" s="8">
        <v>20</v>
      </c>
      <c r="P25" s="15"/>
      <c r="Q25" s="8"/>
      <c r="R25" s="8"/>
      <c r="S25" s="8">
        <v>20</v>
      </c>
    </row>
    <row r="26" spans="1:19" ht="15.5">
      <c r="A26" s="7">
        <v>23</v>
      </c>
      <c r="B26" s="8" t="s">
        <v>141</v>
      </c>
      <c r="C26" s="9" t="s">
        <v>142</v>
      </c>
      <c r="D26" s="9" t="s">
        <v>143</v>
      </c>
      <c r="E26" s="10">
        <v>43777</v>
      </c>
      <c r="F26" s="8"/>
      <c r="G26" s="8" t="s">
        <v>144</v>
      </c>
      <c r="H26" s="11"/>
      <c r="I26" s="12" t="s">
        <v>41</v>
      </c>
      <c r="J26" s="12" t="s">
        <v>36</v>
      </c>
      <c r="K26" s="13" t="s">
        <v>145</v>
      </c>
      <c r="L26" s="14">
        <f t="shared" si="1"/>
        <v>41960</v>
      </c>
      <c r="M26" s="14">
        <v>27240</v>
      </c>
      <c r="N26" s="14">
        <v>14720</v>
      </c>
      <c r="O26" s="8">
        <v>454</v>
      </c>
      <c r="P26" s="15"/>
      <c r="Q26" s="8"/>
      <c r="R26" s="8"/>
      <c r="S26" s="8">
        <v>454</v>
      </c>
    </row>
    <row r="27" spans="1:19" ht="15.5">
      <c r="A27" s="7">
        <v>24</v>
      </c>
      <c r="B27" s="8" t="s">
        <v>146</v>
      </c>
      <c r="C27" s="9" t="s">
        <v>147</v>
      </c>
      <c r="D27" s="9" t="s">
        <v>148</v>
      </c>
      <c r="E27" s="10">
        <v>43791</v>
      </c>
      <c r="F27" s="8"/>
      <c r="G27" s="8" t="s">
        <v>149</v>
      </c>
      <c r="H27" s="11" t="s">
        <v>55</v>
      </c>
      <c r="I27" s="12" t="s">
        <v>28</v>
      </c>
      <c r="J27" s="12" t="s">
        <v>28</v>
      </c>
      <c r="K27" s="13" t="s">
        <v>150</v>
      </c>
      <c r="L27" s="14">
        <f t="shared" si="1"/>
        <v>6685</v>
      </c>
      <c r="M27" s="14">
        <v>4152</v>
      </c>
      <c r="N27" s="14">
        <v>2533</v>
      </c>
      <c r="O27" s="8">
        <v>57</v>
      </c>
      <c r="P27" s="15"/>
      <c r="Q27" s="8">
        <v>7</v>
      </c>
      <c r="R27" s="8">
        <v>27</v>
      </c>
      <c r="S27" s="8">
        <v>23</v>
      </c>
    </row>
    <row r="28" spans="1:19" ht="15.5">
      <c r="A28" s="7">
        <v>25</v>
      </c>
      <c r="B28" s="8" t="s">
        <v>151</v>
      </c>
      <c r="C28" s="9" t="s">
        <v>152</v>
      </c>
      <c r="D28" s="9" t="s">
        <v>153</v>
      </c>
      <c r="E28" s="10">
        <v>43837</v>
      </c>
      <c r="F28" s="8"/>
      <c r="G28" s="8" t="s">
        <v>154</v>
      </c>
      <c r="H28" s="11"/>
      <c r="I28" s="12" t="s">
        <v>155</v>
      </c>
      <c r="J28" s="12" t="s">
        <v>114</v>
      </c>
      <c r="K28" s="13" t="s">
        <v>156</v>
      </c>
      <c r="L28" s="14">
        <f t="shared" si="1"/>
        <v>30630</v>
      </c>
      <c r="M28" s="14">
        <v>18435.5</v>
      </c>
      <c r="N28" s="14">
        <v>12194.5</v>
      </c>
      <c r="O28" s="8">
        <v>267</v>
      </c>
      <c r="P28" s="15"/>
      <c r="Q28" s="8"/>
      <c r="R28" s="8"/>
      <c r="S28" s="8">
        <v>267</v>
      </c>
    </row>
    <row r="29" spans="1:19" ht="15.5">
      <c r="A29" s="7">
        <v>26</v>
      </c>
      <c r="B29" s="8" t="s">
        <v>157</v>
      </c>
      <c r="C29" s="9" t="s">
        <v>158</v>
      </c>
      <c r="D29" s="9" t="s">
        <v>159</v>
      </c>
      <c r="E29" s="10">
        <v>43857</v>
      </c>
      <c r="F29" s="8"/>
      <c r="G29" s="8" t="s">
        <v>160</v>
      </c>
      <c r="H29" s="11"/>
      <c r="I29" s="12" t="s">
        <v>161</v>
      </c>
      <c r="J29" s="12" t="s">
        <v>101</v>
      </c>
      <c r="K29" s="13" t="s">
        <v>162</v>
      </c>
      <c r="L29" s="14">
        <f t="shared" si="1"/>
        <v>37690</v>
      </c>
      <c r="M29" s="14">
        <v>25577</v>
      </c>
      <c r="N29" s="14">
        <v>12113</v>
      </c>
      <c r="O29" s="8">
        <v>372</v>
      </c>
      <c r="P29" s="15"/>
      <c r="Q29" s="8">
        <v>37</v>
      </c>
      <c r="R29" s="8"/>
      <c r="S29" s="8">
        <f>O29-Q29</f>
        <v>335</v>
      </c>
    </row>
    <row r="30" spans="1:19" ht="15.5">
      <c r="A30" s="7">
        <v>27</v>
      </c>
      <c r="B30" s="8" t="s">
        <v>163</v>
      </c>
      <c r="C30" s="9" t="s">
        <v>158</v>
      </c>
      <c r="D30" s="9" t="s">
        <v>159</v>
      </c>
      <c r="E30" s="10">
        <v>43857</v>
      </c>
      <c r="F30" s="8"/>
      <c r="G30" s="8" t="s">
        <v>160</v>
      </c>
      <c r="H30" s="11"/>
      <c r="I30" s="12" t="s">
        <v>161</v>
      </c>
      <c r="J30" s="12" t="s">
        <v>101</v>
      </c>
      <c r="K30" s="13" t="s">
        <v>164</v>
      </c>
      <c r="L30" s="14">
        <f t="shared" si="1"/>
        <v>44325</v>
      </c>
      <c r="M30" s="14">
        <v>30985</v>
      </c>
      <c r="N30" s="14">
        <v>13340</v>
      </c>
      <c r="O30" s="8">
        <v>402</v>
      </c>
      <c r="P30" s="15"/>
      <c r="Q30" s="8">
        <v>47</v>
      </c>
      <c r="R30" s="8"/>
      <c r="S30" s="8">
        <f>O30-Q30</f>
        <v>355</v>
      </c>
    </row>
    <row r="31" spans="1:19" ht="15.5">
      <c r="A31" s="7">
        <v>28</v>
      </c>
      <c r="B31" s="8" t="s">
        <v>165</v>
      </c>
      <c r="C31" s="9" t="s">
        <v>166</v>
      </c>
      <c r="D31" s="9" t="s">
        <v>167</v>
      </c>
      <c r="E31" s="10">
        <v>43895</v>
      </c>
      <c r="F31" s="8"/>
      <c r="G31" s="8" t="s">
        <v>168</v>
      </c>
      <c r="H31" s="11"/>
      <c r="I31" s="12" t="s">
        <v>113</v>
      </c>
      <c r="J31" s="12" t="s">
        <v>114</v>
      </c>
      <c r="K31" s="13" t="s">
        <v>169</v>
      </c>
      <c r="L31" s="14">
        <f t="shared" si="1"/>
        <v>13080.030000000002</v>
      </c>
      <c r="M31" s="14">
        <v>8799.9700000000012</v>
      </c>
      <c r="N31" s="14">
        <v>4280.0600000000004</v>
      </c>
      <c r="O31" s="8">
        <v>152</v>
      </c>
      <c r="P31" s="15"/>
      <c r="Q31" s="8">
        <v>7</v>
      </c>
      <c r="R31" s="8"/>
      <c r="S31" s="8">
        <f>O31-Q31</f>
        <v>145</v>
      </c>
    </row>
    <row r="32" spans="1:19" ht="15.5">
      <c r="A32" s="7">
        <v>29</v>
      </c>
      <c r="B32" s="8" t="s">
        <v>170</v>
      </c>
      <c r="C32" s="9" t="s">
        <v>171</v>
      </c>
      <c r="D32" s="9" t="s">
        <v>172</v>
      </c>
      <c r="E32" s="10">
        <v>43909</v>
      </c>
      <c r="F32" s="8"/>
      <c r="G32" s="8" t="s">
        <v>173</v>
      </c>
      <c r="H32" s="11"/>
      <c r="I32" s="12" t="s">
        <v>174</v>
      </c>
      <c r="J32" s="12" t="s">
        <v>124</v>
      </c>
      <c r="K32" s="13" t="s">
        <v>175</v>
      </c>
      <c r="L32" s="14">
        <f t="shared" si="1"/>
        <v>3773</v>
      </c>
      <c r="M32" s="14">
        <v>2408</v>
      </c>
      <c r="N32" s="14">
        <v>1365</v>
      </c>
      <c r="O32" s="8">
        <v>31</v>
      </c>
      <c r="P32" s="15"/>
      <c r="Q32" s="8">
        <v>5</v>
      </c>
      <c r="R32" s="8">
        <v>3</v>
      </c>
      <c r="S32" s="8">
        <v>23</v>
      </c>
    </row>
    <row r="33" spans="1:19" ht="15.5">
      <c r="A33" s="7">
        <v>30</v>
      </c>
      <c r="B33" s="8" t="s">
        <v>176</v>
      </c>
      <c r="C33" s="9" t="s">
        <v>177</v>
      </c>
      <c r="D33" s="9" t="s">
        <v>178</v>
      </c>
      <c r="E33" s="10">
        <v>43922</v>
      </c>
      <c r="F33" s="8"/>
      <c r="G33" s="8" t="s">
        <v>179</v>
      </c>
      <c r="H33" s="11"/>
      <c r="I33" s="12" t="s">
        <v>113</v>
      </c>
      <c r="J33" s="12" t="s">
        <v>114</v>
      </c>
      <c r="K33" s="13" t="s">
        <v>180</v>
      </c>
      <c r="L33" s="14">
        <f t="shared" si="1"/>
        <v>35807</v>
      </c>
      <c r="M33" s="14">
        <v>21516</v>
      </c>
      <c r="N33" s="14">
        <v>14291</v>
      </c>
      <c r="O33" s="8">
        <v>358</v>
      </c>
      <c r="P33" s="15"/>
      <c r="Q33" s="8">
        <v>9</v>
      </c>
      <c r="R33" s="8"/>
      <c r="S33" s="8">
        <f>77+272</f>
        <v>349</v>
      </c>
    </row>
    <row r="34" spans="1:19" ht="15.5">
      <c r="A34" s="7">
        <v>31</v>
      </c>
      <c r="B34" s="8" t="s">
        <v>181</v>
      </c>
      <c r="C34" s="9" t="s">
        <v>182</v>
      </c>
      <c r="D34" s="9" t="s">
        <v>183</v>
      </c>
      <c r="E34" s="10">
        <v>43951</v>
      </c>
      <c r="F34" s="8"/>
      <c r="G34" s="8" t="s">
        <v>184</v>
      </c>
      <c r="H34" s="11"/>
      <c r="I34" s="12" t="s">
        <v>185</v>
      </c>
      <c r="J34" s="12" t="s">
        <v>185</v>
      </c>
      <c r="K34" s="13" t="s">
        <v>186</v>
      </c>
      <c r="L34" s="14">
        <f t="shared" si="1"/>
        <v>7499</v>
      </c>
      <c r="M34" s="14">
        <v>4845</v>
      </c>
      <c r="N34" s="14">
        <v>2654</v>
      </c>
      <c r="O34" s="8">
        <v>49</v>
      </c>
      <c r="P34" s="15"/>
      <c r="Q34" s="8"/>
      <c r="R34" s="8">
        <v>49</v>
      </c>
      <c r="S34" s="8"/>
    </row>
    <row r="35" spans="1:19" ht="15.5">
      <c r="A35" s="7">
        <v>32</v>
      </c>
      <c r="B35" s="8" t="s">
        <v>187</v>
      </c>
      <c r="C35" s="9" t="s">
        <v>188</v>
      </c>
      <c r="D35" s="9" t="s">
        <v>189</v>
      </c>
      <c r="E35" s="10">
        <v>44001</v>
      </c>
      <c r="F35" s="8"/>
      <c r="G35" s="8" t="s">
        <v>190</v>
      </c>
      <c r="H35" s="11"/>
      <c r="I35" s="12" t="s">
        <v>191</v>
      </c>
      <c r="J35" s="12" t="s">
        <v>36</v>
      </c>
      <c r="K35" s="13" t="s">
        <v>192</v>
      </c>
      <c r="L35" s="14">
        <f t="shared" si="1"/>
        <v>47759</v>
      </c>
      <c r="M35" s="14">
        <v>28756</v>
      </c>
      <c r="N35" s="14">
        <v>19003</v>
      </c>
      <c r="O35" s="8">
        <v>433</v>
      </c>
      <c r="P35" s="15"/>
      <c r="Q35" s="8">
        <v>11</v>
      </c>
      <c r="R35" s="8">
        <f>37+34+36</f>
        <v>107</v>
      </c>
      <c r="S35" s="8">
        <f>O35-Q35-R35</f>
        <v>315</v>
      </c>
    </row>
    <row r="36" spans="1:19" ht="15.5">
      <c r="A36" s="7">
        <v>33</v>
      </c>
      <c r="B36" s="8" t="s">
        <v>193</v>
      </c>
      <c r="C36" s="9" t="s">
        <v>194</v>
      </c>
      <c r="D36" s="9" t="s">
        <v>195</v>
      </c>
      <c r="E36" s="10">
        <v>44001</v>
      </c>
      <c r="F36" s="8"/>
      <c r="G36" s="8" t="s">
        <v>196</v>
      </c>
      <c r="H36" s="11"/>
      <c r="I36" s="12" t="s">
        <v>101</v>
      </c>
      <c r="J36" s="12" t="s">
        <v>101</v>
      </c>
      <c r="K36" s="13" t="s">
        <v>197</v>
      </c>
      <c r="L36" s="14">
        <f t="shared" si="1"/>
        <v>17517</v>
      </c>
      <c r="M36" s="14">
        <v>9908</v>
      </c>
      <c r="N36" s="14">
        <v>7609</v>
      </c>
      <c r="O36" s="8">
        <v>110</v>
      </c>
      <c r="P36" s="15"/>
      <c r="Q36" s="8">
        <v>8</v>
      </c>
      <c r="R36" s="8">
        <f>33+2+59+8</f>
        <v>102</v>
      </c>
      <c r="S36" s="8"/>
    </row>
    <row r="37" spans="1:19" ht="15.5">
      <c r="A37" s="7">
        <v>34</v>
      </c>
      <c r="B37" s="8" t="s">
        <v>198</v>
      </c>
      <c r="C37" s="9" t="s">
        <v>199</v>
      </c>
      <c r="D37" s="9" t="s">
        <v>200</v>
      </c>
      <c r="E37" s="10">
        <v>44013</v>
      </c>
      <c r="F37" s="8"/>
      <c r="G37" s="8" t="s">
        <v>201</v>
      </c>
      <c r="H37" s="11"/>
      <c r="I37" s="12" t="s">
        <v>95</v>
      </c>
      <c r="J37" s="12" t="s">
        <v>64</v>
      </c>
      <c r="K37" s="13" t="s">
        <v>202</v>
      </c>
      <c r="L37" s="14">
        <f t="shared" si="1"/>
        <v>41600</v>
      </c>
      <c r="M37" s="14">
        <v>26280</v>
      </c>
      <c r="N37" s="14">
        <v>15320</v>
      </c>
      <c r="O37" s="8">
        <v>438</v>
      </c>
      <c r="P37" s="15"/>
      <c r="Q37" s="8">
        <v>18</v>
      </c>
      <c r="R37" s="8"/>
      <c r="S37" s="8">
        <v>420</v>
      </c>
    </row>
    <row r="38" spans="1:19" ht="15.5">
      <c r="A38" s="7">
        <v>35</v>
      </c>
      <c r="B38" s="8" t="s">
        <v>203</v>
      </c>
      <c r="C38" s="9" t="s">
        <v>204</v>
      </c>
      <c r="D38" s="9" t="s">
        <v>205</v>
      </c>
      <c r="E38" s="10">
        <v>44062</v>
      </c>
      <c r="F38" s="8"/>
      <c r="G38" s="8" t="s">
        <v>206</v>
      </c>
      <c r="H38" s="11"/>
      <c r="I38" s="12" t="s">
        <v>207</v>
      </c>
      <c r="J38" s="12" t="s">
        <v>185</v>
      </c>
      <c r="K38" s="13" t="s">
        <v>208</v>
      </c>
      <c r="L38" s="14">
        <f t="shared" si="1"/>
        <v>6759</v>
      </c>
      <c r="M38" s="14">
        <v>3398</v>
      </c>
      <c r="N38" s="14">
        <v>3361</v>
      </c>
      <c r="O38" s="8">
        <v>48</v>
      </c>
      <c r="P38" s="15"/>
      <c r="Q38" s="8"/>
      <c r="R38" s="8"/>
      <c r="S38" s="8">
        <v>48</v>
      </c>
    </row>
    <row r="39" spans="1:19" ht="15.5">
      <c r="A39" s="7">
        <v>36</v>
      </c>
      <c r="B39" s="7" t="s">
        <v>209</v>
      </c>
      <c r="C39" s="25" t="s">
        <v>210</v>
      </c>
      <c r="D39" s="25" t="s">
        <v>211</v>
      </c>
      <c r="E39" s="3">
        <v>44075</v>
      </c>
      <c r="F39" s="7"/>
      <c r="G39" s="7" t="s">
        <v>212</v>
      </c>
      <c r="H39" s="26" t="s">
        <v>55</v>
      </c>
      <c r="I39" s="2" t="s">
        <v>28</v>
      </c>
      <c r="J39" s="2" t="s">
        <v>28</v>
      </c>
      <c r="K39" s="2"/>
      <c r="L39" s="27">
        <v>14000</v>
      </c>
      <c r="M39" s="27">
        <v>8870</v>
      </c>
      <c r="N39" s="27">
        <f>L39-M39</f>
        <v>5130</v>
      </c>
      <c r="O39" s="7">
        <f>SUM(Q39:S39)</f>
        <v>108</v>
      </c>
      <c r="P39" s="28"/>
      <c r="Q39" s="7"/>
      <c r="R39" s="7">
        <f>48+25+35</f>
        <v>108</v>
      </c>
      <c r="S39" s="7"/>
    </row>
    <row r="40" spans="1:19" ht="15.5">
      <c r="A40" s="7">
        <v>37</v>
      </c>
      <c r="B40" s="8" t="s">
        <v>213</v>
      </c>
      <c r="C40" s="9" t="s">
        <v>214</v>
      </c>
      <c r="D40" s="8" t="s">
        <v>215</v>
      </c>
      <c r="E40" s="10">
        <v>44095</v>
      </c>
      <c r="F40" s="8"/>
      <c r="G40" s="8" t="s">
        <v>216</v>
      </c>
      <c r="H40" s="11"/>
      <c r="I40" s="12" t="s">
        <v>123</v>
      </c>
      <c r="J40" s="12" t="s">
        <v>124</v>
      </c>
      <c r="K40" s="13" t="s">
        <v>217</v>
      </c>
      <c r="L40" s="14">
        <f t="shared" si="2" ref="L40:L51">M40+N40</f>
        <v>6007</v>
      </c>
      <c r="M40" s="14">
        <v>3739</v>
      </c>
      <c r="N40" s="14">
        <v>2268</v>
      </c>
      <c r="O40" s="8">
        <v>32</v>
      </c>
      <c r="P40" s="15"/>
      <c r="Q40" s="8"/>
      <c r="R40" s="8">
        <v>32</v>
      </c>
      <c r="S40" s="8"/>
    </row>
    <row r="41" spans="1:19" ht="15.5">
      <c r="A41" s="7">
        <v>38</v>
      </c>
      <c r="B41" s="8" t="s">
        <v>218</v>
      </c>
      <c r="C41" s="9" t="s">
        <v>214</v>
      </c>
      <c r="D41" s="8" t="s">
        <v>215</v>
      </c>
      <c r="E41" s="10">
        <v>44117</v>
      </c>
      <c r="F41" s="8"/>
      <c r="G41" s="8" t="s">
        <v>216</v>
      </c>
      <c r="H41" s="11"/>
      <c r="I41" s="12" t="s">
        <v>219</v>
      </c>
      <c r="J41" s="12" t="s">
        <v>124</v>
      </c>
      <c r="K41" s="13" t="s">
        <v>220</v>
      </c>
      <c r="L41" s="14">
        <f t="shared" si="2"/>
        <v>2935</v>
      </c>
      <c r="M41" s="14">
        <v>1879</v>
      </c>
      <c r="N41" s="14">
        <v>1056</v>
      </c>
      <c r="O41" s="8">
        <v>17</v>
      </c>
      <c r="P41" s="15"/>
      <c r="Q41" s="8">
        <v>6</v>
      </c>
      <c r="R41" s="8">
        <v>11</v>
      </c>
      <c r="S41" s="8"/>
    </row>
    <row r="42" spans="1:19" ht="16.5">
      <c r="A42" s="7">
        <v>39</v>
      </c>
      <c r="B42" s="8" t="s">
        <v>221</v>
      </c>
      <c r="C42" s="9" t="s">
        <v>222</v>
      </c>
      <c r="D42" s="29" t="s">
        <v>223</v>
      </c>
      <c r="E42" s="10">
        <v>44137</v>
      </c>
      <c r="F42" s="8"/>
      <c r="G42" s="8" t="s">
        <v>40</v>
      </c>
      <c r="H42" s="11"/>
      <c r="I42" s="12" t="s">
        <v>70</v>
      </c>
      <c r="J42" s="12" t="s">
        <v>71</v>
      </c>
      <c r="K42" s="13" t="s">
        <v>224</v>
      </c>
      <c r="L42" s="14">
        <f t="shared" si="2"/>
        <v>17384</v>
      </c>
      <c r="M42" s="14">
        <v>10324.5</v>
      </c>
      <c r="N42" s="14">
        <v>7059.5</v>
      </c>
      <c r="O42" s="8">
        <v>158</v>
      </c>
      <c r="P42" s="15"/>
      <c r="Q42" s="8">
        <v>1</v>
      </c>
      <c r="R42" s="8">
        <v>13</v>
      </c>
      <c r="S42" s="8">
        <f>124+20</f>
        <v>144</v>
      </c>
    </row>
    <row r="43" spans="1:19" ht="15.5">
      <c r="A43" s="7">
        <v>40</v>
      </c>
      <c r="B43" s="8" t="s">
        <v>225</v>
      </c>
      <c r="C43" s="9" t="s">
        <v>226</v>
      </c>
      <c r="D43" s="9" t="s">
        <v>143</v>
      </c>
      <c r="E43" s="10">
        <v>44137</v>
      </c>
      <c r="F43" s="8"/>
      <c r="G43" s="8" t="s">
        <v>227</v>
      </c>
      <c r="H43" s="11" t="s">
        <v>62</v>
      </c>
      <c r="I43" s="12" t="s">
        <v>47</v>
      </c>
      <c r="J43" s="12" t="s">
        <v>28</v>
      </c>
      <c r="K43" s="13" t="s">
        <v>228</v>
      </c>
      <c r="L43" s="14">
        <f t="shared" si="2"/>
        <v>14190</v>
      </c>
      <c r="M43" s="14">
        <v>9443</v>
      </c>
      <c r="N43" s="14">
        <v>4747</v>
      </c>
      <c r="O43" s="8">
        <v>125</v>
      </c>
      <c r="P43" s="15"/>
      <c r="Q43" s="8">
        <v>15</v>
      </c>
      <c r="R43" s="8"/>
      <c r="S43" s="8">
        <f>25+5+12+10+10+12+14+22</f>
        <v>110</v>
      </c>
    </row>
    <row r="44" spans="1:19" ht="15.5">
      <c r="A44" s="7">
        <v>41</v>
      </c>
      <c r="B44" s="8" t="s">
        <v>229</v>
      </c>
      <c r="C44" s="9" t="s">
        <v>230</v>
      </c>
      <c r="D44" s="9" t="s">
        <v>231</v>
      </c>
      <c r="E44" s="10">
        <v>44137</v>
      </c>
      <c r="F44" s="8"/>
      <c r="G44" s="8" t="s">
        <v>232</v>
      </c>
      <c r="H44" s="11"/>
      <c r="I44" s="12" t="s">
        <v>35</v>
      </c>
      <c r="J44" s="12" t="s">
        <v>36</v>
      </c>
      <c r="K44" s="13" t="s">
        <v>233</v>
      </c>
      <c r="L44" s="14">
        <f t="shared" si="2"/>
        <v>93675</v>
      </c>
      <c r="M44" s="14">
        <v>56854</v>
      </c>
      <c r="N44" s="14">
        <v>36821</v>
      </c>
      <c r="O44" s="8">
        <v>843</v>
      </c>
      <c r="P44" s="15"/>
      <c r="Q44" s="8">
        <v>4</v>
      </c>
      <c r="R44" s="8">
        <v>40</v>
      </c>
      <c r="S44" s="8">
        <v>799</v>
      </c>
    </row>
    <row r="45" spans="1:19" ht="15.5">
      <c r="A45" s="7">
        <v>42</v>
      </c>
      <c r="B45" s="8" t="s">
        <v>234</v>
      </c>
      <c r="C45" s="9" t="s">
        <v>235</v>
      </c>
      <c r="D45" s="9" t="s">
        <v>236</v>
      </c>
      <c r="E45" s="10">
        <v>44153</v>
      </c>
      <c r="F45" s="8"/>
      <c r="G45" s="8" t="s">
        <v>237</v>
      </c>
      <c r="H45" s="11"/>
      <c r="I45" s="12" t="s">
        <v>238</v>
      </c>
      <c r="J45" s="12" t="s">
        <v>28</v>
      </c>
      <c r="K45" s="13" t="s">
        <v>239</v>
      </c>
      <c r="L45" s="14">
        <f t="shared" si="2"/>
        <v>29746</v>
      </c>
      <c r="M45" s="14">
        <v>17864</v>
      </c>
      <c r="N45" s="14">
        <v>11882</v>
      </c>
      <c r="O45" s="8">
        <v>301</v>
      </c>
      <c r="P45" s="15"/>
      <c r="Q45" s="8">
        <v>7</v>
      </c>
      <c r="R45" s="8"/>
      <c r="S45" s="8">
        <f>O45-Q45</f>
        <v>294</v>
      </c>
    </row>
    <row r="46" spans="1:19" ht="15.5">
      <c r="A46" s="7">
        <v>43</v>
      </c>
      <c r="B46" s="8" t="s">
        <v>240</v>
      </c>
      <c r="C46" s="9" t="s">
        <v>241</v>
      </c>
      <c r="D46" s="9" t="s">
        <v>242</v>
      </c>
      <c r="E46" s="10">
        <v>44172</v>
      </c>
      <c r="F46" s="8"/>
      <c r="G46" s="8" t="s">
        <v>243</v>
      </c>
      <c r="H46" s="11"/>
      <c r="I46" s="12" t="s">
        <v>238</v>
      </c>
      <c r="J46" s="12" t="s">
        <v>28</v>
      </c>
      <c r="K46" s="13" t="s">
        <v>244</v>
      </c>
      <c r="L46" s="14">
        <f t="shared" si="2"/>
        <v>15433</v>
      </c>
      <c r="M46" s="14">
        <v>10018.700000000001</v>
      </c>
      <c r="N46" s="14">
        <v>5414.2999999999993</v>
      </c>
      <c r="O46" s="8">
        <v>155</v>
      </c>
      <c r="P46" s="15"/>
      <c r="Q46" s="8">
        <v>11</v>
      </c>
      <c r="R46" s="8"/>
      <c r="S46" s="8">
        <f>O46-Q46</f>
        <v>144</v>
      </c>
    </row>
    <row r="47" spans="1:19" ht="15.5">
      <c r="A47" s="7">
        <v>44</v>
      </c>
      <c r="B47" s="8" t="s">
        <v>245</v>
      </c>
      <c r="C47" s="9" t="s">
        <v>246</v>
      </c>
      <c r="D47" s="9" t="s">
        <v>247</v>
      </c>
      <c r="E47" s="10">
        <v>44209</v>
      </c>
      <c r="F47" s="8"/>
      <c r="G47" s="8" t="s">
        <v>248</v>
      </c>
      <c r="H47" s="11"/>
      <c r="I47" s="12" t="s">
        <v>107</v>
      </c>
      <c r="J47" s="12" t="s">
        <v>28</v>
      </c>
      <c r="K47" s="13" t="s">
        <v>249</v>
      </c>
      <c r="L47" s="14">
        <f t="shared" si="2"/>
        <v>18300</v>
      </c>
      <c r="M47" s="14">
        <v>11736</v>
      </c>
      <c r="N47" s="14">
        <v>6564</v>
      </c>
      <c r="O47" s="8">
        <v>163</v>
      </c>
      <c r="P47" s="15"/>
      <c r="Q47" s="8"/>
      <c r="R47" s="8"/>
      <c r="S47" s="8">
        <f>28+28+26+28+26+27</f>
        <v>163</v>
      </c>
    </row>
    <row r="48" spans="1:19" ht="15.5">
      <c r="A48" s="7">
        <v>45</v>
      </c>
      <c r="B48" s="8" t="s">
        <v>250</v>
      </c>
      <c r="C48" s="9" t="s">
        <v>251</v>
      </c>
      <c r="D48" s="9" t="s">
        <v>252</v>
      </c>
      <c r="E48" s="10">
        <v>44243</v>
      </c>
      <c r="F48" s="8"/>
      <c r="G48" s="8" t="s">
        <v>253</v>
      </c>
      <c r="H48" s="11"/>
      <c r="I48" s="12" t="s">
        <v>254</v>
      </c>
      <c r="J48" s="12" t="s">
        <v>255</v>
      </c>
      <c r="K48" s="13" t="s">
        <v>256</v>
      </c>
      <c r="L48" s="14">
        <f t="shared" si="2"/>
        <v>13978</v>
      </c>
      <c r="M48" s="14">
        <v>7762.79</v>
      </c>
      <c r="N48" s="14">
        <v>6215.21</v>
      </c>
      <c r="O48" s="8">
        <v>103</v>
      </c>
      <c r="P48" s="15"/>
      <c r="Q48" s="8"/>
      <c r="R48" s="8">
        <v>103</v>
      </c>
      <c r="S48" s="8"/>
    </row>
    <row r="49" spans="1:19" ht="15.5">
      <c r="A49" s="7">
        <v>46</v>
      </c>
      <c r="B49" s="8" t="s">
        <v>257</v>
      </c>
      <c r="C49" s="9" t="s">
        <v>258</v>
      </c>
      <c r="D49" s="9" t="s">
        <v>259</v>
      </c>
      <c r="E49" s="10">
        <v>44245</v>
      </c>
      <c r="F49" s="8"/>
      <c r="G49" s="8" t="s">
        <v>260</v>
      </c>
      <c r="H49" s="11"/>
      <c r="I49" s="12" t="s">
        <v>185</v>
      </c>
      <c r="J49" s="12" t="s">
        <v>185</v>
      </c>
      <c r="K49" s="13" t="s">
        <v>261</v>
      </c>
      <c r="L49" s="14">
        <f t="shared" si="2"/>
        <v>41940</v>
      </c>
      <c r="M49" s="14">
        <v>23133.369999999999</v>
      </c>
      <c r="N49" s="14">
        <v>18806.630000000001</v>
      </c>
      <c r="O49" s="8">
        <v>377</v>
      </c>
      <c r="P49" s="15"/>
      <c r="Q49" s="8">
        <v>16</v>
      </c>
      <c r="R49" s="8"/>
      <c r="S49" s="8">
        <f>302+59</f>
        <v>361</v>
      </c>
    </row>
    <row r="50" spans="1:19" ht="15.5">
      <c r="A50" s="7">
        <v>47</v>
      </c>
      <c r="B50" s="8" t="s">
        <v>262</v>
      </c>
      <c r="C50" s="9" t="s">
        <v>38</v>
      </c>
      <c r="D50" s="9" t="s">
        <v>39</v>
      </c>
      <c r="E50" s="10">
        <v>44253</v>
      </c>
      <c r="F50" s="8"/>
      <c r="G50" s="8" t="s">
        <v>40</v>
      </c>
      <c r="H50" s="11"/>
      <c r="I50" s="12" t="s">
        <v>263</v>
      </c>
      <c r="J50" s="12" t="s">
        <v>64</v>
      </c>
      <c r="K50" s="13" t="s">
        <v>264</v>
      </c>
      <c r="L50" s="14">
        <f t="shared" si="2"/>
        <v>8580</v>
      </c>
      <c r="M50" s="14">
        <v>5280</v>
      </c>
      <c r="N50" s="14">
        <v>3300</v>
      </c>
      <c r="O50" s="8">
        <v>88</v>
      </c>
      <c r="P50" s="15"/>
      <c r="Q50" s="8"/>
      <c r="R50" s="8"/>
      <c r="S50" s="8">
        <v>88</v>
      </c>
    </row>
    <row r="51" spans="1:19" ht="15.5">
      <c r="A51" s="7">
        <v>48</v>
      </c>
      <c r="B51" s="8" t="s">
        <v>265</v>
      </c>
      <c r="C51" s="9" t="s">
        <v>266</v>
      </c>
      <c r="D51" s="9" t="s">
        <v>267</v>
      </c>
      <c r="E51" s="10">
        <v>44274</v>
      </c>
      <c r="F51" s="8"/>
      <c r="G51" s="8" t="s">
        <v>268</v>
      </c>
      <c r="H51" s="11" t="s">
        <v>269</v>
      </c>
      <c r="I51" s="12" t="s">
        <v>35</v>
      </c>
      <c r="J51" s="12" t="s">
        <v>36</v>
      </c>
      <c r="K51" s="13" t="s">
        <v>270</v>
      </c>
      <c r="L51" s="14">
        <f t="shared" si="2"/>
        <v>20383</v>
      </c>
      <c r="M51" s="14">
        <v>12601.700000000001</v>
      </c>
      <c r="N51" s="14">
        <v>7781.2999999999993</v>
      </c>
      <c r="O51" s="8">
        <v>228</v>
      </c>
      <c r="P51" s="15"/>
      <c r="Q51" s="8">
        <v>20</v>
      </c>
      <c r="R51" s="8"/>
      <c r="S51" s="8">
        <v>208</v>
      </c>
    </row>
    <row r="52" spans="1:19" ht="15.5">
      <c r="A52" s="7">
        <v>49</v>
      </c>
      <c r="B52" s="8" t="s">
        <v>271</v>
      </c>
      <c r="C52" s="9" t="s">
        <v>272</v>
      </c>
      <c r="D52" s="9" t="s">
        <v>273</v>
      </c>
      <c r="E52" s="10">
        <v>44286</v>
      </c>
      <c r="F52" s="8"/>
      <c r="G52" s="8" t="s">
        <v>274</v>
      </c>
      <c r="H52" s="11"/>
      <c r="I52" s="12" t="s">
        <v>275</v>
      </c>
      <c r="J52" s="12" t="s">
        <v>276</v>
      </c>
      <c r="K52" s="13" t="s">
        <v>277</v>
      </c>
      <c r="L52" s="14">
        <v>16272.66</v>
      </c>
      <c r="M52" s="14">
        <v>10851.059999999999</v>
      </c>
      <c r="N52" s="14">
        <f>L52-M52</f>
        <v>5421.6000000000004</v>
      </c>
      <c r="O52" s="8">
        <v>153</v>
      </c>
      <c r="P52" s="15"/>
      <c r="Q52" s="8"/>
      <c r="R52" s="8"/>
      <c r="S52" s="8">
        <v>153</v>
      </c>
    </row>
    <row r="53" spans="1:19" ht="15.5">
      <c r="A53" s="7">
        <v>50</v>
      </c>
      <c r="B53" s="8" t="s">
        <v>278</v>
      </c>
      <c r="C53" s="9" t="s">
        <v>38</v>
      </c>
      <c r="D53" s="9" t="s">
        <v>39</v>
      </c>
      <c r="E53" s="10">
        <v>44302</v>
      </c>
      <c r="F53" s="8"/>
      <c r="G53" s="8" t="s">
        <v>40</v>
      </c>
      <c r="H53" s="11"/>
      <c r="I53" s="12" t="s">
        <v>41</v>
      </c>
      <c r="J53" s="12" t="s">
        <v>36</v>
      </c>
      <c r="K53" s="13" t="s">
        <v>279</v>
      </c>
      <c r="L53" s="14">
        <f>M53+N53</f>
        <v>13980</v>
      </c>
      <c r="M53" s="14">
        <v>8980</v>
      </c>
      <c r="N53" s="14">
        <v>5000</v>
      </c>
      <c r="O53" s="8">
        <v>150</v>
      </c>
      <c r="P53" s="15"/>
      <c r="Q53" s="8">
        <v>6</v>
      </c>
      <c r="R53" s="8"/>
      <c r="S53" s="8">
        <f>24+48+72</f>
        <v>144</v>
      </c>
    </row>
    <row r="54" spans="1:19" ht="15.5">
      <c r="A54" s="7">
        <v>51</v>
      </c>
      <c r="B54" s="8" t="s">
        <v>280</v>
      </c>
      <c r="C54" s="9" t="s">
        <v>281</v>
      </c>
      <c r="D54" s="9" t="s">
        <v>282</v>
      </c>
      <c r="E54" s="10">
        <v>44313</v>
      </c>
      <c r="F54" s="8"/>
      <c r="G54" s="8" t="s">
        <v>283</v>
      </c>
      <c r="H54" s="11"/>
      <c r="I54" s="12" t="s">
        <v>95</v>
      </c>
      <c r="J54" s="12" t="s">
        <v>64</v>
      </c>
      <c r="K54" s="13" t="s">
        <v>284</v>
      </c>
      <c r="L54" s="14">
        <f>M54+N54</f>
        <v>20000</v>
      </c>
      <c r="M54" s="14">
        <v>12040</v>
      </c>
      <c r="N54" s="14">
        <v>7960</v>
      </c>
      <c r="O54" s="8">
        <v>143</v>
      </c>
      <c r="P54" s="30"/>
      <c r="Q54" s="15">
        <f>29+10</f>
        <v>39</v>
      </c>
      <c r="R54" s="8">
        <v>16</v>
      </c>
      <c r="S54" s="8">
        <f>81+7</f>
        <v>88</v>
      </c>
    </row>
    <row r="55" spans="1:19" ht="15.5">
      <c r="A55" s="7">
        <v>52</v>
      </c>
      <c r="B55" s="8" t="s">
        <v>285</v>
      </c>
      <c r="C55" s="9" t="s">
        <v>286</v>
      </c>
      <c r="D55" s="9" t="s">
        <v>287</v>
      </c>
      <c r="E55" s="10">
        <v>44351</v>
      </c>
      <c r="F55" s="8"/>
      <c r="G55" s="8" t="s">
        <v>40</v>
      </c>
      <c r="H55" s="11"/>
      <c r="I55" s="12" t="s">
        <v>288</v>
      </c>
      <c r="J55" s="12" t="s">
        <v>64</v>
      </c>
      <c r="K55" s="30" t="s">
        <v>289</v>
      </c>
      <c r="L55" s="14">
        <v>9600</v>
      </c>
      <c r="M55" s="14">
        <v>6080</v>
      </c>
      <c r="N55" s="14">
        <f>L55-M55</f>
        <v>3520</v>
      </c>
      <c r="O55" s="8">
        <v>106</v>
      </c>
      <c r="P55" s="15"/>
      <c r="Q55" s="8">
        <v>16</v>
      </c>
      <c r="R55" s="8"/>
      <c r="S55" s="8">
        <v>90</v>
      </c>
    </row>
    <row r="56" spans="1:19" ht="15.5">
      <c r="A56" s="7">
        <v>53</v>
      </c>
      <c r="B56" s="8" t="s">
        <v>290</v>
      </c>
      <c r="C56" s="9" t="s">
        <v>286</v>
      </c>
      <c r="D56" s="9" t="s">
        <v>287</v>
      </c>
      <c r="E56" s="10">
        <v>44356</v>
      </c>
      <c r="F56" s="8"/>
      <c r="G56" s="8" t="s">
        <v>40</v>
      </c>
      <c r="H56" s="11"/>
      <c r="I56" s="12" t="s">
        <v>291</v>
      </c>
      <c r="J56" s="12" t="s">
        <v>64</v>
      </c>
      <c r="K56" s="30" t="s">
        <v>292</v>
      </c>
      <c r="L56" s="14">
        <v>9806</v>
      </c>
      <c r="M56" s="14">
        <v>5980</v>
      </c>
      <c r="N56" s="14">
        <f>L56-M56</f>
        <v>3826</v>
      </c>
      <c r="O56" s="8">
        <v>101</v>
      </c>
      <c r="P56" s="15"/>
      <c r="Q56" s="8">
        <v>3</v>
      </c>
      <c r="R56" s="8"/>
      <c r="S56" s="8">
        <v>98</v>
      </c>
    </row>
    <row r="57" spans="1:19" ht="15.5">
      <c r="A57" s="7">
        <v>54</v>
      </c>
      <c r="B57" s="8" t="s">
        <v>293</v>
      </c>
      <c r="C57" s="9" t="s">
        <v>294</v>
      </c>
      <c r="D57" s="9" t="s">
        <v>295</v>
      </c>
      <c r="E57" s="10">
        <v>44356</v>
      </c>
      <c r="F57" s="8"/>
      <c r="G57" s="8" t="s">
        <v>296</v>
      </c>
      <c r="H57" s="11"/>
      <c r="I57" s="12" t="s">
        <v>174</v>
      </c>
      <c r="J57" s="12" t="s">
        <v>124</v>
      </c>
      <c r="K57" s="30" t="s">
        <v>297</v>
      </c>
      <c r="L57" s="14">
        <v>14811</v>
      </c>
      <c r="M57" s="14">
        <v>8629.7999999999993</v>
      </c>
      <c r="N57" s="14">
        <f>L57-M57</f>
        <v>6181.2000000000007</v>
      </c>
      <c r="O57" s="8">
        <v>98</v>
      </c>
      <c r="P57" s="15"/>
      <c r="Q57" s="8"/>
      <c r="R57" s="8">
        <f>9+18+9</f>
        <v>36</v>
      </c>
      <c r="S57" s="8">
        <f>O57-R57</f>
        <v>62</v>
      </c>
    </row>
    <row r="58" spans="1:19" ht="15.5">
      <c r="A58" s="7">
        <v>55</v>
      </c>
      <c r="B58" s="8" t="s">
        <v>298</v>
      </c>
      <c r="C58" s="9" t="s">
        <v>299</v>
      </c>
      <c r="D58" s="9" t="s">
        <v>300</v>
      </c>
      <c r="E58" s="10">
        <v>44363</v>
      </c>
      <c r="F58" s="8"/>
      <c r="G58" s="8" t="s">
        <v>301</v>
      </c>
      <c r="H58" s="11" t="s">
        <v>302</v>
      </c>
      <c r="I58" s="12" t="s">
        <v>303</v>
      </c>
      <c r="J58" s="12" t="s">
        <v>71</v>
      </c>
      <c r="K58" s="30" t="s">
        <v>304</v>
      </c>
      <c r="L58" s="14">
        <v>4585</v>
      </c>
      <c r="M58" s="14">
        <v>2979</v>
      </c>
      <c r="N58" s="14">
        <f>L58-M58</f>
        <v>1606</v>
      </c>
      <c r="O58" s="8">
        <v>41</v>
      </c>
      <c r="P58" s="15"/>
      <c r="Q58" s="8">
        <f>9+7</f>
        <v>16</v>
      </c>
      <c r="R58" s="8">
        <v>5</v>
      </c>
      <c r="S58" s="8">
        <f>13+7</f>
        <v>20</v>
      </c>
    </row>
    <row r="59" spans="1:19" ht="15.5">
      <c r="A59" s="7">
        <v>56</v>
      </c>
      <c r="B59" s="8" t="s">
        <v>305</v>
      </c>
      <c r="C59" s="9" t="s">
        <v>306</v>
      </c>
      <c r="D59" s="9" t="s">
        <v>307</v>
      </c>
      <c r="E59" s="10">
        <v>44364</v>
      </c>
      <c r="F59" s="8"/>
      <c r="G59" s="8" t="s">
        <v>308</v>
      </c>
      <c r="H59" s="11"/>
      <c r="I59" s="12" t="s">
        <v>309</v>
      </c>
      <c r="J59" s="12" t="s">
        <v>114</v>
      </c>
      <c r="K59" s="30" t="s">
        <v>310</v>
      </c>
      <c r="L59" s="14">
        <v>6886</v>
      </c>
      <c r="M59" s="14">
        <v>4476</v>
      </c>
      <c r="N59" s="14">
        <f>L59-M59</f>
        <v>2410</v>
      </c>
      <c r="O59" s="8">
        <v>74</v>
      </c>
      <c r="P59" s="15"/>
      <c r="Q59" s="8">
        <v>4</v>
      </c>
      <c r="R59" s="8"/>
      <c r="S59" s="8">
        <f>19+17+17+17</f>
        <v>70</v>
      </c>
    </row>
    <row r="60" spans="1:19" ht="15.5">
      <c r="A60" s="7">
        <v>57</v>
      </c>
      <c r="B60" s="8" t="s">
        <v>311</v>
      </c>
      <c r="C60" s="9" t="s">
        <v>142</v>
      </c>
      <c r="D60" s="9" t="s">
        <v>143</v>
      </c>
      <c r="E60" s="10">
        <v>44376</v>
      </c>
      <c r="F60" s="8"/>
      <c r="G60" s="8" t="s">
        <v>144</v>
      </c>
      <c r="H60" s="11"/>
      <c r="I60" s="12" t="s">
        <v>36</v>
      </c>
      <c r="J60" s="12" t="s">
        <v>36</v>
      </c>
      <c r="K60" s="13" t="s">
        <v>312</v>
      </c>
      <c r="L60" s="14">
        <f>M60+N60</f>
        <v>36079</v>
      </c>
      <c r="M60" s="14">
        <v>23352</v>
      </c>
      <c r="N60" s="14">
        <v>12727</v>
      </c>
      <c r="O60" s="8">
        <v>381</v>
      </c>
      <c r="P60" s="15"/>
      <c r="Q60" s="8">
        <f>2+13</f>
        <v>15</v>
      </c>
      <c r="R60" s="8"/>
      <c r="S60" s="8">
        <v>366</v>
      </c>
    </row>
    <row r="61" spans="1:19" ht="15.5">
      <c r="A61" s="7">
        <v>58</v>
      </c>
      <c r="B61" s="8" t="s">
        <v>313</v>
      </c>
      <c r="C61" s="9" t="s">
        <v>314</v>
      </c>
      <c r="D61" s="9" t="s">
        <v>315</v>
      </c>
      <c r="E61" s="10">
        <v>44376</v>
      </c>
      <c r="F61" s="8"/>
      <c r="G61" s="8" t="s">
        <v>316</v>
      </c>
      <c r="H61" s="11"/>
      <c r="I61" s="12" t="s">
        <v>317</v>
      </c>
      <c r="J61" s="12" t="s">
        <v>318</v>
      </c>
      <c r="K61" s="30" t="s">
        <v>319</v>
      </c>
      <c r="L61" s="14">
        <f>M61+N61</f>
        <v>12800</v>
      </c>
      <c r="M61" s="14">
        <v>8400</v>
      </c>
      <c r="N61" s="14">
        <v>4400</v>
      </c>
      <c r="O61" s="8">
        <v>133</v>
      </c>
      <c r="P61" s="15"/>
      <c r="Q61" s="8">
        <v>23</v>
      </c>
      <c r="R61" s="8"/>
      <c r="S61" s="8">
        <f>40+35+35</f>
        <v>110</v>
      </c>
    </row>
    <row r="62" spans="1:19" ht="15.5">
      <c r="A62" s="7">
        <v>59</v>
      </c>
      <c r="B62" s="8" t="s">
        <v>320</v>
      </c>
      <c r="C62" s="9" t="s">
        <v>321</v>
      </c>
      <c r="D62" s="9" t="s">
        <v>322</v>
      </c>
      <c r="E62" s="10">
        <v>44376</v>
      </c>
      <c r="F62" s="8"/>
      <c r="G62" s="8" t="s">
        <v>323</v>
      </c>
      <c r="H62" s="11"/>
      <c r="I62" s="12" t="s">
        <v>95</v>
      </c>
      <c r="J62" s="12" t="s">
        <v>64</v>
      </c>
      <c r="K62" s="12"/>
      <c r="L62" s="14">
        <v>12566</v>
      </c>
      <c r="M62" s="14">
        <v>7887</v>
      </c>
      <c r="N62" s="14">
        <f>L62-M62</f>
        <v>4679</v>
      </c>
      <c r="O62" s="8">
        <v>91</v>
      </c>
      <c r="P62" s="15"/>
      <c r="Q62" s="8">
        <v>6</v>
      </c>
      <c r="R62" s="8">
        <f>8+24+8</f>
        <v>40</v>
      </c>
      <c r="S62" s="8">
        <f>9+27+9</f>
        <v>45</v>
      </c>
    </row>
    <row r="63" spans="1:19" ht="15.5">
      <c r="A63" s="7">
        <v>60</v>
      </c>
      <c r="B63" s="8" t="s">
        <v>324</v>
      </c>
      <c r="C63" s="9" t="s">
        <v>325</v>
      </c>
      <c r="D63" s="9" t="s">
        <v>326</v>
      </c>
      <c r="E63" s="10">
        <v>44378</v>
      </c>
      <c r="F63" s="8"/>
      <c r="G63" s="8" t="s">
        <v>327</v>
      </c>
      <c r="H63" s="11"/>
      <c r="I63" s="12" t="s">
        <v>328</v>
      </c>
      <c r="J63" s="12" t="s">
        <v>28</v>
      </c>
      <c r="K63" s="30" t="s">
        <v>329</v>
      </c>
      <c r="L63" s="14">
        <v>31572</v>
      </c>
      <c r="M63" s="14">
        <v>19165</v>
      </c>
      <c r="N63" s="14">
        <f>L63-M63</f>
        <v>12407</v>
      </c>
      <c r="O63" s="8">
        <v>203</v>
      </c>
      <c r="P63" s="15"/>
      <c r="Q63" s="8">
        <f>39+2</f>
        <v>41</v>
      </c>
      <c r="R63" s="8">
        <v>52</v>
      </c>
      <c r="S63" s="8">
        <v>110</v>
      </c>
    </row>
    <row r="64" spans="1:19" ht="15.5">
      <c r="A64" s="7">
        <v>61</v>
      </c>
      <c r="B64" s="8" t="s">
        <v>330</v>
      </c>
      <c r="C64" s="9" t="s">
        <v>331</v>
      </c>
      <c r="D64" s="9" t="s">
        <v>332</v>
      </c>
      <c r="E64" s="10">
        <v>44396</v>
      </c>
      <c r="F64" s="8"/>
      <c r="G64" s="8" t="s">
        <v>333</v>
      </c>
      <c r="H64" s="11"/>
      <c r="I64" s="12" t="s">
        <v>107</v>
      </c>
      <c r="J64" s="12" t="s">
        <v>28</v>
      </c>
      <c r="K64" s="13" t="s">
        <v>334</v>
      </c>
      <c r="L64" s="14">
        <v>22324</v>
      </c>
      <c r="M64" s="14">
        <v>12745</v>
      </c>
      <c r="N64" s="14">
        <f>L64-M64</f>
        <v>9579</v>
      </c>
      <c r="O64" s="8">
        <v>187</v>
      </c>
      <c r="P64" s="15"/>
      <c r="Q64" s="8"/>
      <c r="R64" s="8"/>
      <c r="S64" s="8">
        <f>110+77</f>
        <v>187</v>
      </c>
    </row>
    <row r="65" spans="1:19" ht="15.5">
      <c r="A65" s="7">
        <v>62</v>
      </c>
      <c r="B65" s="7" t="s">
        <v>335</v>
      </c>
      <c r="C65" s="25" t="s">
        <v>336</v>
      </c>
      <c r="D65" s="7" t="s">
        <v>337</v>
      </c>
      <c r="E65" s="3">
        <v>44412</v>
      </c>
      <c r="F65" s="7"/>
      <c r="G65" s="7" t="s">
        <v>338</v>
      </c>
      <c r="H65" s="26"/>
      <c r="I65" s="2" t="s">
        <v>339</v>
      </c>
      <c r="J65" s="2" t="s">
        <v>124</v>
      </c>
      <c r="K65" s="31" t="s">
        <v>340</v>
      </c>
      <c r="L65" s="27">
        <v>9208</v>
      </c>
      <c r="M65" s="27">
        <v>6225</v>
      </c>
      <c r="N65" s="27">
        <f>L65-M65</f>
        <v>2983</v>
      </c>
      <c r="O65" s="7">
        <f>SUM(Q65:S65)</f>
        <v>76</v>
      </c>
      <c r="P65" s="28"/>
      <c r="Q65" s="7">
        <v>4</v>
      </c>
      <c r="R65" s="7"/>
      <c r="S65" s="7">
        <f>7+2+1+1+2+1+1+3+13+28+1+5+1+1+1+2+1+1</f>
        <v>72</v>
      </c>
    </row>
    <row r="66" spans="1:19" ht="15.5">
      <c r="A66" s="7">
        <v>63</v>
      </c>
      <c r="B66" s="16" t="s">
        <v>341</v>
      </c>
      <c r="C66" s="17" t="s">
        <v>336</v>
      </c>
      <c r="D66" s="16" t="s">
        <v>337</v>
      </c>
      <c r="E66" s="18">
        <v>44412</v>
      </c>
      <c r="F66" s="16"/>
      <c r="G66" s="16" t="s">
        <v>338</v>
      </c>
      <c r="H66" s="19"/>
      <c r="I66" s="20" t="s">
        <v>339</v>
      </c>
      <c r="J66" s="20" t="s">
        <v>124</v>
      </c>
      <c r="K66" s="23" t="s">
        <v>342</v>
      </c>
      <c r="L66" s="21">
        <f>M66+N66</f>
        <v>5153</v>
      </c>
      <c r="M66" s="21">
        <v>3294</v>
      </c>
      <c r="N66" s="21">
        <v>1859</v>
      </c>
      <c r="O66" s="16">
        <v>44</v>
      </c>
      <c r="P66" s="22"/>
      <c r="Q66" s="16"/>
      <c r="R66" s="16"/>
      <c r="S66" s="16">
        <v>44</v>
      </c>
    </row>
    <row r="67" spans="1:19" ht="15.5">
      <c r="A67" s="7">
        <v>64</v>
      </c>
      <c r="B67" s="8" t="s">
        <v>343</v>
      </c>
      <c r="C67" s="9" t="s">
        <v>344</v>
      </c>
      <c r="D67" s="9" t="s">
        <v>345</v>
      </c>
      <c r="E67" s="32">
        <v>44438</v>
      </c>
      <c r="F67" s="30"/>
      <c r="G67" s="8" t="s">
        <v>346</v>
      </c>
      <c r="H67" s="11"/>
      <c r="I67" s="33" t="s">
        <v>347</v>
      </c>
      <c r="J67" s="33" t="s">
        <v>114</v>
      </c>
      <c r="K67" s="30" t="s">
        <v>348</v>
      </c>
      <c r="L67" s="14">
        <v>3572</v>
      </c>
      <c r="M67" s="14">
        <v>2170</v>
      </c>
      <c r="N67" s="14">
        <f t="shared" si="3" ref="N67:N74">L67-M67</f>
        <v>1402</v>
      </c>
      <c r="O67" s="34">
        <v>21</v>
      </c>
      <c r="P67" s="34"/>
      <c r="Q67" s="30">
        <v>21</v>
      </c>
      <c r="R67" s="30"/>
      <c r="S67" s="30"/>
    </row>
    <row r="68" spans="1:19" ht="15.5">
      <c r="A68" s="7">
        <v>65</v>
      </c>
      <c r="B68" s="8" t="s">
        <v>349</v>
      </c>
      <c r="C68" s="9" t="s">
        <v>325</v>
      </c>
      <c r="D68" s="9" t="s">
        <v>326</v>
      </c>
      <c r="E68" s="32">
        <v>44438</v>
      </c>
      <c r="F68" s="30"/>
      <c r="G68" s="8" t="s">
        <v>327</v>
      </c>
      <c r="H68" s="11"/>
      <c r="I68" s="35" t="s">
        <v>155</v>
      </c>
      <c r="J68" s="35" t="s">
        <v>114</v>
      </c>
      <c r="K68" s="30" t="s">
        <v>350</v>
      </c>
      <c r="L68" s="14">
        <v>22186</v>
      </c>
      <c r="M68" s="14">
        <v>13354</v>
      </c>
      <c r="N68" s="14">
        <f t="shared" si="3"/>
        <v>8832</v>
      </c>
      <c r="O68" s="34">
        <f>SUM(Q68:S68)</f>
        <v>201</v>
      </c>
      <c r="P68" s="34"/>
      <c r="Q68" s="8">
        <v>11</v>
      </c>
      <c r="R68" s="30"/>
      <c r="S68" s="30">
        <f>129+61</f>
        <v>190</v>
      </c>
    </row>
    <row r="69" spans="1:19" ht="15.5">
      <c r="A69" s="7">
        <v>66</v>
      </c>
      <c r="B69" s="8" t="s">
        <v>351</v>
      </c>
      <c r="C69" s="9" t="s">
        <v>352</v>
      </c>
      <c r="D69" s="9" t="s">
        <v>353</v>
      </c>
      <c r="E69" s="10">
        <v>44440</v>
      </c>
      <c r="F69" s="8"/>
      <c r="G69" s="8" t="s">
        <v>354</v>
      </c>
      <c r="H69" s="11"/>
      <c r="I69" s="12" t="s">
        <v>355</v>
      </c>
      <c r="J69" s="12" t="s">
        <v>114</v>
      </c>
      <c r="K69" s="30" t="s">
        <v>356</v>
      </c>
      <c r="L69" s="14">
        <v>16396</v>
      </c>
      <c r="M69" s="14">
        <f>1849+1727+1733+1722+2119+1538</f>
        <v>10688</v>
      </c>
      <c r="N69" s="14">
        <f t="shared" si="3"/>
        <v>5708</v>
      </c>
      <c r="O69" s="8">
        <v>154</v>
      </c>
      <c r="P69" s="15"/>
      <c r="Q69" s="8"/>
      <c r="R69" s="8"/>
      <c r="S69" s="8">
        <v>154</v>
      </c>
    </row>
    <row r="70" spans="1:19" ht="15.5">
      <c r="A70" s="7">
        <v>67</v>
      </c>
      <c r="B70" s="8" t="s">
        <v>357</v>
      </c>
      <c r="C70" s="9" t="s">
        <v>358</v>
      </c>
      <c r="D70" s="9" t="s">
        <v>359</v>
      </c>
      <c r="E70" s="32">
        <v>44445</v>
      </c>
      <c r="F70" s="30"/>
      <c r="G70" s="8" t="s">
        <v>360</v>
      </c>
      <c r="H70" s="11" t="s">
        <v>55</v>
      </c>
      <c r="I70" s="35" t="s">
        <v>28</v>
      </c>
      <c r="J70" s="35" t="s">
        <v>28</v>
      </c>
      <c r="K70" s="30" t="s">
        <v>361</v>
      </c>
      <c r="L70" s="14">
        <v>6188</v>
      </c>
      <c r="M70" s="14">
        <v>4018</v>
      </c>
      <c r="N70" s="14">
        <f t="shared" si="3"/>
        <v>2170</v>
      </c>
      <c r="O70" s="34">
        <v>48</v>
      </c>
      <c r="P70" s="34"/>
      <c r="Q70" s="8">
        <v>48</v>
      </c>
      <c r="R70" s="30"/>
      <c r="S70" s="30"/>
    </row>
    <row r="71" spans="1:19" ht="15.5">
      <c r="A71" s="7">
        <v>68</v>
      </c>
      <c r="B71" s="8" t="s">
        <v>362</v>
      </c>
      <c r="C71" s="9" t="s">
        <v>363</v>
      </c>
      <c r="D71" s="9" t="s">
        <v>364</v>
      </c>
      <c r="E71" s="32">
        <v>44474</v>
      </c>
      <c r="F71" s="30"/>
      <c r="G71" s="8" t="s">
        <v>365</v>
      </c>
      <c r="H71" s="11" t="s">
        <v>366</v>
      </c>
      <c r="I71" s="35" t="s">
        <v>185</v>
      </c>
      <c r="J71" s="35" t="s">
        <v>185</v>
      </c>
      <c r="K71" s="13" t="s">
        <v>367</v>
      </c>
      <c r="L71" s="14">
        <v>11130</v>
      </c>
      <c r="M71" s="14">
        <v>6924</v>
      </c>
      <c r="N71" s="14">
        <f t="shared" si="3"/>
        <v>4206</v>
      </c>
      <c r="O71" s="8">
        <v>100</v>
      </c>
      <c r="P71" s="15"/>
      <c r="Q71" s="8">
        <f>8+2+4+4</f>
        <v>18</v>
      </c>
      <c r="R71" s="8">
        <f>2+2+2</f>
        <v>6</v>
      </c>
      <c r="S71" s="8">
        <f>O71-Q71-R71</f>
        <v>76</v>
      </c>
    </row>
    <row r="72" spans="1:19" ht="15.5">
      <c r="A72" s="7">
        <v>69</v>
      </c>
      <c r="B72" s="8" t="s">
        <v>368</v>
      </c>
      <c r="C72" s="9" t="s">
        <v>369</v>
      </c>
      <c r="D72" s="9" t="s">
        <v>370</v>
      </c>
      <c r="E72" s="10">
        <v>44559</v>
      </c>
      <c r="F72" s="8"/>
      <c r="G72" s="8" t="s">
        <v>371</v>
      </c>
      <c r="H72" s="11"/>
      <c r="I72" s="12" t="s">
        <v>372</v>
      </c>
      <c r="J72" s="12" t="s">
        <v>373</v>
      </c>
      <c r="K72" s="13" t="s">
        <v>374</v>
      </c>
      <c r="L72" s="14">
        <v>16103</v>
      </c>
      <c r="M72" s="14">
        <v>9591</v>
      </c>
      <c r="N72" s="14">
        <f t="shared" si="3"/>
        <v>6512</v>
      </c>
      <c r="O72" s="8">
        <f>104+32+14</f>
        <v>150</v>
      </c>
      <c r="P72" s="15"/>
      <c r="Q72" s="8"/>
      <c r="R72" s="8"/>
      <c r="S72" s="8">
        <v>150</v>
      </c>
    </row>
    <row r="73" spans="1:19" ht="15.5">
      <c r="A73" s="7">
        <v>70</v>
      </c>
      <c r="B73" s="8" t="s">
        <v>375</v>
      </c>
      <c r="C73" s="9" t="s">
        <v>376</v>
      </c>
      <c r="D73" s="9" t="s">
        <v>377</v>
      </c>
      <c r="E73" s="32">
        <v>44559</v>
      </c>
      <c r="F73" s="30"/>
      <c r="G73" s="8" t="s">
        <v>378</v>
      </c>
      <c r="H73" s="11"/>
      <c r="I73" s="35" t="s">
        <v>113</v>
      </c>
      <c r="J73" s="35" t="s">
        <v>114</v>
      </c>
      <c r="K73" s="30" t="s">
        <v>379</v>
      </c>
      <c r="L73" s="14">
        <v>4254</v>
      </c>
      <c r="M73" s="14">
        <v>2626</v>
      </c>
      <c r="N73" s="14">
        <f t="shared" si="3"/>
        <v>1628</v>
      </c>
      <c r="O73" s="34">
        <v>39</v>
      </c>
      <c r="P73" s="34"/>
      <c r="Q73" s="30"/>
      <c r="R73" s="30"/>
      <c r="S73" s="30">
        <v>39</v>
      </c>
    </row>
    <row r="74" spans="1:19" ht="15.5">
      <c r="A74" s="7">
        <v>71</v>
      </c>
      <c r="B74" s="8" t="s">
        <v>380</v>
      </c>
      <c r="C74" s="9" t="s">
        <v>381</v>
      </c>
      <c r="D74" s="9" t="s">
        <v>382</v>
      </c>
      <c r="E74" s="36">
        <v>44559</v>
      </c>
      <c r="F74" s="31"/>
      <c r="G74" s="8" t="s">
        <v>383</v>
      </c>
      <c r="H74" s="26" t="s">
        <v>384</v>
      </c>
      <c r="I74" s="37" t="s">
        <v>355</v>
      </c>
      <c r="J74" s="37" t="s">
        <v>114</v>
      </c>
      <c r="K74" s="31" t="s">
        <v>385</v>
      </c>
      <c r="L74" s="14">
        <v>8240</v>
      </c>
      <c r="M74" s="14">
        <v>5353</v>
      </c>
      <c r="N74" s="14">
        <f t="shared" si="3"/>
        <v>2887</v>
      </c>
      <c r="O74" s="38">
        <v>52</v>
      </c>
      <c r="P74" s="38"/>
      <c r="Q74" s="8">
        <v>12</v>
      </c>
      <c r="R74" s="31">
        <v>11</v>
      </c>
      <c r="S74" s="31">
        <v>29</v>
      </c>
    </row>
  </sheetData>
  <autoFilter ref="A3:S3"/>
  <mergeCells count="11">
    <mergeCell ref="G1:G2"/>
    <mergeCell ref="I1:J1"/>
    <mergeCell ref="K1:K2"/>
    <mergeCell ref="L1:N1"/>
    <mergeCell ref="O1:S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